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585" yWindow="165" windowWidth="17460" windowHeight="10905"/>
  </bookViews>
  <sheets>
    <sheet name="Formulaire" sheetId="1" r:id="rId1"/>
    <sheet name="données" sheetId="2" state="hidden" r:id="rId2"/>
  </sheets>
  <calcPr calcId="145621" concurrentCalc="0"/>
</workbook>
</file>

<file path=xl/calcChain.xml><?xml version="1.0" encoding="utf-8"?>
<calcChain xmlns="http://schemas.openxmlformats.org/spreadsheetml/2006/main">
  <c r="B59" i="1" l="1"/>
  <c r="B52" i="1"/>
  <c r="B45" i="1"/>
  <c r="C46" i="2"/>
  <c r="D20" i="1"/>
  <c r="I46" i="2"/>
  <c r="H46" i="2"/>
  <c r="D46" i="2"/>
  <c r="K46" i="2"/>
  <c r="F20" i="1"/>
  <c r="J46" i="2"/>
  <c r="E46" i="2"/>
  <c r="D33" i="1"/>
  <c r="C47" i="2"/>
  <c r="D21" i="1"/>
  <c r="I47" i="2"/>
  <c r="H47" i="2"/>
  <c r="D47" i="2"/>
  <c r="K47" i="2"/>
  <c r="F21" i="1"/>
  <c r="J47" i="2"/>
  <c r="E47" i="2"/>
  <c r="D34" i="1"/>
  <c r="C34" i="1"/>
  <c r="C33" i="1"/>
  <c r="K29" i="2"/>
  <c r="K30" i="2"/>
  <c r="E31" i="1"/>
  <c r="K31" i="2"/>
  <c r="K32" i="2"/>
  <c r="E32" i="1"/>
  <c r="E33" i="1"/>
  <c r="E34" i="1"/>
  <c r="E30" i="1"/>
  <c r="B30" i="1"/>
  <c r="E35" i="1"/>
  <c r="A36" i="1"/>
  <c r="I33" i="2"/>
  <c r="H33" i="2"/>
  <c r="A30" i="1"/>
  <c r="A31" i="1"/>
  <c r="B31" i="1"/>
  <c r="F19" i="1"/>
  <c r="F18" i="1"/>
  <c r="D19" i="1"/>
  <c r="D18" i="1"/>
  <c r="F17" i="1"/>
  <c r="D17" i="1"/>
  <c r="F34" i="2"/>
  <c r="F35" i="2"/>
  <c r="F33" i="2"/>
  <c r="C45" i="2"/>
  <c r="K45" i="2"/>
  <c r="C44" i="2"/>
  <c r="K44" i="2"/>
  <c r="C43" i="2"/>
  <c r="I44" i="2"/>
  <c r="H44" i="2"/>
  <c r="J44" i="2"/>
  <c r="E44" i="2"/>
  <c r="F47" i="2"/>
  <c r="I45" i="2"/>
  <c r="H45" i="2"/>
  <c r="G47" i="2"/>
  <c r="J45" i="2"/>
  <c r="E45" i="2"/>
  <c r="K43" i="2"/>
  <c r="I43" i="2"/>
  <c r="G32" i="2"/>
  <c r="F32" i="2"/>
  <c r="F31" i="2"/>
  <c r="F44" i="2"/>
  <c r="D44" i="2"/>
  <c r="G44" i="2"/>
  <c r="F46" i="2"/>
  <c r="G45" i="2"/>
  <c r="D45" i="2"/>
  <c r="F45" i="2"/>
  <c r="G46" i="2"/>
  <c r="H43" i="2"/>
  <c r="F30" i="2"/>
  <c r="C32" i="1"/>
  <c r="D32" i="1"/>
  <c r="C31" i="1"/>
  <c r="D31" i="1"/>
  <c r="D43" i="2"/>
  <c r="G43" i="2"/>
  <c r="F43" i="2"/>
  <c r="A34" i="1"/>
  <c r="A33" i="1"/>
  <c r="A32" i="1"/>
  <c r="B46" i="2"/>
  <c r="B47" i="2"/>
  <c r="B45" i="2"/>
  <c r="B44" i="2"/>
  <c r="B43" i="2"/>
  <c r="B34" i="1"/>
  <c r="B33" i="1"/>
  <c r="B32" i="1"/>
  <c r="J43" i="2"/>
  <c r="E43" i="2"/>
  <c r="C30" i="1"/>
  <c r="D30" i="1"/>
  <c r="C35" i="1"/>
  <c r="D48" i="2"/>
  <c r="F48" i="2"/>
  <c r="G48" i="2"/>
  <c r="E48" i="2"/>
</calcChain>
</file>

<file path=xl/sharedStrings.xml><?xml version="1.0" encoding="utf-8"?>
<sst xmlns="http://schemas.openxmlformats.org/spreadsheetml/2006/main" count="104" uniqueCount="74">
  <si>
    <t>Café/Restaurant</t>
  </si>
  <si>
    <t>Total</t>
  </si>
  <si>
    <t>Hôtel</t>
  </si>
  <si>
    <t>Affectations</t>
  </si>
  <si>
    <t>Affectations les plus fréquentes (ratios spécifiques RCCZ)</t>
  </si>
  <si>
    <t>Unité de référence</t>
  </si>
  <si>
    <t>Visiteur / Client</t>
  </si>
  <si>
    <t>Activités</t>
  </si>
  <si>
    <t>Type</t>
  </si>
  <si>
    <t>Catégorie</t>
  </si>
  <si>
    <t>Valeurs indicatives deux-roues</t>
  </si>
  <si>
    <t>Habitant / Employé</t>
  </si>
  <si>
    <t>places assises</t>
  </si>
  <si>
    <t>lits</t>
  </si>
  <si>
    <t xml:space="preserve"> </t>
  </si>
  <si>
    <t>Zones RCCZ</t>
  </si>
  <si>
    <t>Oui</t>
  </si>
  <si>
    <t>Non</t>
  </si>
  <si>
    <r>
      <t>m</t>
    </r>
    <r>
      <rPr>
        <vertAlign val="superscript"/>
        <sz val="11"/>
        <color theme="1"/>
        <rFont val="Arial Narrow"/>
        <family val="2"/>
      </rPr>
      <t xml:space="preserve">2 </t>
    </r>
    <r>
      <rPr>
        <sz val="11"/>
        <color theme="1"/>
        <rFont val="Arial Narrow"/>
        <family val="2"/>
      </rPr>
      <t>SBPu</t>
    </r>
  </si>
  <si>
    <t xml:space="preserve">                     RCCZ - ART. 40 : STATIONNEMENT
                     Formulaire d'application</t>
  </si>
  <si>
    <t>compléter le tableau ci-dessous</t>
  </si>
  <si>
    <t>remplir autant de ligne qu'il y a d'affectations</t>
  </si>
  <si>
    <t>nom spécifique au projet
(bâtiment A, ilôt C, etc.)</t>
  </si>
  <si>
    <t>Identifiant</t>
  </si>
  <si>
    <t>Dimensionnement 1</t>
  </si>
  <si>
    <t>Dimensionnement 2</t>
  </si>
  <si>
    <t>respecter obligatoirement l'unité de référence indiquée</t>
  </si>
  <si>
    <t>sélectionner l'affectation qui convient dans le menu déroulant</t>
  </si>
  <si>
    <t>Type d'affectation</t>
  </si>
  <si>
    <t xml:space="preserve">- Les champs gris clair sont des champs à renseigner obligatoirement </t>
  </si>
  <si>
    <t>- Les champs gris foncé sont des informations complémentaires à renseigner également (pas obligatoire)</t>
  </si>
  <si>
    <t>1. REMARQUES PRELIMINAIRES</t>
  </si>
  <si>
    <t>2. INFORMATIONS DE BASE A RENSEIGNER</t>
  </si>
  <si>
    <t>- Tous les autres champs (en blanc) sont complétés automatiquement (et ne peuvent être corrigés/adaptés/supprimés)</t>
  </si>
  <si>
    <t>Nom du projet</t>
  </si>
  <si>
    <t>N° de parcelle(s)</t>
  </si>
  <si>
    <t>Adresse complète</t>
  </si>
  <si>
    <t>données d'entrée modifiables</t>
  </si>
  <si>
    <t>logement(s)</t>
  </si>
  <si>
    <t>renseigner également si demandé</t>
  </si>
  <si>
    <t>unité(s) d'exploitation</t>
  </si>
  <si>
    <t>Bureau et magasin</t>
  </si>
  <si>
    <t>Nombre de cases de stationnement voiture minimal</t>
  </si>
  <si>
    <t>val 1</t>
  </si>
  <si>
    <t>val 2</t>
  </si>
  <si>
    <t>val1</t>
  </si>
  <si>
    <t>val2</t>
  </si>
  <si>
    <t>Cases de stationnement voiture</t>
  </si>
  <si>
    <t>Traitement données RCCZ Voiture</t>
  </si>
  <si>
    <t>Dimensionnement Voitures</t>
  </si>
  <si>
    <t>-Affectation(s) et dimensionnement</t>
  </si>
  <si>
    <t>Habiration</t>
  </si>
  <si>
    <t>Habitation</t>
  </si>
  <si>
    <t>Industrie/Artisanat</t>
  </si>
  <si>
    <t>Entrepôt/Dépôt</t>
  </si>
  <si>
    <t>Auberge de jeunesse</t>
  </si>
  <si>
    <t>val1.1</t>
  </si>
  <si>
    <t>val1.2</t>
  </si>
  <si>
    <t>Astérisque</t>
  </si>
  <si>
    <t>*</t>
  </si>
  <si>
    <t xml:space="preserve">Stationnement voiture </t>
  </si>
  <si>
    <t xml:space="preserve">Extérieur </t>
  </si>
  <si>
    <t>Couvert</t>
  </si>
  <si>
    <t xml:space="preserve">Stationnement deux roues motorisées </t>
  </si>
  <si>
    <t>Stationnement vélos</t>
  </si>
  <si>
    <t xml:space="preserve">Intérieur </t>
  </si>
  <si>
    <t>Intérieur</t>
  </si>
  <si>
    <t>Nombre de cases de stationnement</t>
  </si>
  <si>
    <t xml:space="preserve">Nombre de places </t>
  </si>
  <si>
    <t>4. INFORMATIONS SUR LE PROJET</t>
  </si>
  <si>
    <t xml:space="preserve">Lieu et date </t>
  </si>
  <si>
    <t>Timbre et signature</t>
  </si>
  <si>
    <t>3. DIMENSIONNEMENT STATIONNEMENT VOITURES</t>
  </si>
  <si>
    <t xml:space="preserve">Nombre de cases de stationnement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</si>
</sst>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%"/>
    <numFmt numFmtId="166" formatCode="&quot;et&quot;\ 0"/>
    <numFmt numFmtId="167" formatCode="_ * #,##0_ ;_ * \-#,##0_ ;_ * &quot;-&quot;??_ ;_ @_ "/>
    <numFmt numFmtId="168" formatCode="_ * #,##0.000_ ;_ * \-#,##0.000_ ;_ * &quot;-&quot;??_ ;_ @_ "/>
  </numFmts>
  <fonts count="7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b/>
      <sz val="10"/>
      <name val="Arial Narrow"/>
      <family val="2"/>
    </font>
    <font>
      <b/>
      <sz val="10"/>
      <color indexed="21"/>
      <name val="Arial Narrow"/>
      <family val="2"/>
    </font>
    <font>
      <sz val="10"/>
      <color indexed="10"/>
      <name val="Arial Narrow"/>
      <family val="2"/>
    </font>
    <font>
      <sz val="10"/>
      <color rgb="FF9C6500"/>
      <name val="Arial"/>
      <family val="2"/>
    </font>
    <font>
      <sz val="11"/>
      <name val="Arial"/>
      <family val="2"/>
    </font>
    <font>
      <sz val="12"/>
      <name val="N Helvetica Narrow"/>
    </font>
    <font>
      <sz val="10"/>
      <name val="Geneva"/>
      <family val="2"/>
    </font>
    <font>
      <sz val="10"/>
      <color rgb="FF000000"/>
      <name val="Arial"/>
      <family val="2"/>
    </font>
    <font>
      <sz val="11"/>
      <color indexed="8"/>
      <name val="Helvetica Neue"/>
    </font>
    <font>
      <sz val="10"/>
      <color indexed="9"/>
      <name val="Helvetica Neue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2"/>
      <color theme="1"/>
      <name val="Arial Narrow"/>
      <family val="2"/>
    </font>
    <font>
      <i/>
      <sz val="10"/>
      <color theme="0" tint="-0.499984740745262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 tint="-0.499984740745262"/>
      <name val="Arial Narrow"/>
      <family val="2"/>
    </font>
    <font>
      <b/>
      <sz val="11"/>
      <color rgb="FFFF0000"/>
      <name val="Arial Narrow"/>
      <family val="2"/>
    </font>
    <font>
      <b/>
      <sz val="18"/>
      <color theme="1"/>
      <name val="Arial Narrow"/>
      <family val="2"/>
    </font>
    <font>
      <vertAlign val="subscript"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96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3" fillId="0" borderId="0"/>
    <xf numFmtId="0" fontId="22" fillId="0" borderId="0"/>
    <xf numFmtId="0" fontId="20" fillId="0" borderId="0"/>
    <xf numFmtId="38" fontId="23" fillId="0" borderId="0"/>
    <xf numFmtId="1" fontId="24" fillId="0" borderId="0"/>
    <xf numFmtId="1" fontId="25" fillId="34" borderId="0"/>
    <xf numFmtId="1" fontId="26" fillId="0" borderId="0"/>
    <xf numFmtId="165" fontId="23" fillId="0" borderId="0" applyFont="0" applyFill="0" applyBorder="0" applyAlignment="0" applyProtection="0"/>
    <xf numFmtId="1" fontId="25" fillId="35" borderId="0"/>
    <xf numFmtId="1" fontId="27" fillId="0" borderId="0" applyFont="0"/>
    <xf numFmtId="0" fontId="3" fillId="0" borderId="0"/>
    <xf numFmtId="38" fontId="23" fillId="0" borderId="0"/>
    <xf numFmtId="165" fontId="23" fillId="0" borderId="0" applyFont="0" applyFill="0" applyBorder="0" applyAlignment="0" applyProtection="0"/>
    <xf numFmtId="0" fontId="3" fillId="0" borderId="0"/>
    <xf numFmtId="0" fontId="21" fillId="0" borderId="0"/>
    <xf numFmtId="9" fontId="21" fillId="0" borderId="0" applyFont="0" applyFill="0" applyBorder="0" applyAlignment="0" applyProtection="0"/>
    <xf numFmtId="0" fontId="28" fillId="4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10" fillId="4" borderId="0" applyNumberFormat="0" applyBorder="0" applyAlignment="0" applyProtection="0"/>
    <xf numFmtId="0" fontId="3" fillId="8" borderId="8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28" fillId="4" borderId="0" applyNumberFormat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43" fontId="22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3" fontId="2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0" borderId="0"/>
    <xf numFmtId="38" fontId="22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38" fontId="23" fillId="0" borderId="0"/>
    <xf numFmtId="165" fontId="23" fillId="0" borderId="0" applyFont="0" applyFill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38" fontId="23" fillId="0" borderId="0"/>
    <xf numFmtId="165" fontId="23" fillId="0" borderId="0" applyFont="0" applyFill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9" fontId="30" fillId="0" borderId="0"/>
    <xf numFmtId="164" fontId="30" fillId="0" borderId="0"/>
    <xf numFmtId="2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2" fillId="0" borderId="0"/>
    <xf numFmtId="9" fontId="32" fillId="0" borderId="0" applyFont="0" applyFill="0" applyBorder="0" applyAlignment="0" applyProtection="0"/>
    <xf numFmtId="38" fontId="22" fillId="0" borderId="0"/>
    <xf numFmtId="9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38" fontId="2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38" fontId="23" fillId="0" borderId="0"/>
    <xf numFmtId="165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8" fontId="23" fillId="0" borderId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0" fontId="20" fillId="0" borderId="0"/>
    <xf numFmtId="0" fontId="33" fillId="0" borderId="0" applyNumberFormat="0" applyFill="0" applyBorder="0" applyProtection="0">
      <alignment vertical="top"/>
    </xf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36" borderId="0" applyNumberFormat="0" applyBorder="0" applyAlignment="0" applyProtection="0"/>
    <xf numFmtId="0" fontId="35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8" borderId="0" applyNumberFormat="0" applyBorder="0" applyAlignment="0" applyProtection="0"/>
    <xf numFmtId="0" fontId="43" fillId="50" borderId="0" applyNumberFormat="0" applyBorder="0" applyAlignment="0" applyProtection="0"/>
    <xf numFmtId="0" fontId="43" fillId="46" borderId="0" applyNumberFormat="0" applyBorder="0" applyAlignment="0" applyProtection="0"/>
    <xf numFmtId="0" fontId="43" fillId="36" borderId="0" applyNumberFormat="0" applyBorder="0" applyAlignment="0" applyProtection="0"/>
    <xf numFmtId="0" fontId="43" fillId="51" borderId="0" applyNumberFormat="0" applyBorder="0" applyAlignment="0" applyProtection="0"/>
    <xf numFmtId="0" fontId="43" fillId="49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51" borderId="0" applyNumberFormat="0" applyBorder="0" applyAlignment="0" applyProtection="0"/>
    <xf numFmtId="0" fontId="43" fillId="49" borderId="0" applyNumberFormat="0" applyBorder="0" applyAlignment="0" applyProtection="0"/>
    <xf numFmtId="0" fontId="43" fillId="54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56" borderId="19" applyNumberFormat="0" applyAlignment="0" applyProtection="0"/>
    <xf numFmtId="0" fontId="37" fillId="0" borderId="20" applyNumberFormat="0" applyFill="0" applyAlignment="0" applyProtection="0"/>
    <xf numFmtId="0" fontId="35" fillId="40" borderId="21" applyNumberFormat="0" applyFont="0" applyAlignment="0" applyProtection="0"/>
    <xf numFmtId="0" fontId="38" fillId="38" borderId="19" applyNumberFormat="0" applyAlignment="0" applyProtection="0"/>
    <xf numFmtId="0" fontId="39" fillId="39" borderId="0" applyNumberFormat="0" applyBorder="0" applyAlignment="0" applyProtection="0"/>
    <xf numFmtId="43" fontId="34" fillId="0" borderId="0" applyFont="0" applyFill="0" applyBorder="0" applyAlignment="0" applyProtection="0"/>
    <xf numFmtId="0" fontId="40" fillId="47" borderId="0" applyNumberFormat="0" applyBorder="0" applyAlignment="0" applyProtection="0"/>
    <xf numFmtId="0" fontId="23" fillId="0" borderId="0"/>
    <xf numFmtId="0" fontId="21" fillId="0" borderId="0"/>
    <xf numFmtId="0" fontId="3" fillId="0" borderId="0"/>
    <xf numFmtId="9" fontId="34" fillId="0" borderId="0" applyFont="0" applyFill="0" applyBorder="0" applyAlignment="0" applyProtection="0"/>
    <xf numFmtId="0" fontId="45" fillId="41" borderId="0" applyNumberFormat="0" applyBorder="0" applyAlignment="0" applyProtection="0"/>
    <xf numFmtId="0" fontId="41" fillId="56" borderId="22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42" fillId="0" borderId="26" applyNumberFormat="0" applyFill="0" applyAlignment="0" applyProtection="0"/>
    <xf numFmtId="0" fontId="51" fillId="57" borderId="27" applyNumberFormat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0" fillId="0" borderId="25" applyNumberFormat="0" applyFill="0" applyAlignment="0" applyProtection="0"/>
    <xf numFmtId="0" fontId="36" fillId="56" borderId="19" applyNumberFormat="0" applyAlignment="0" applyProtection="0"/>
    <xf numFmtId="0" fontId="35" fillId="40" borderId="21" applyNumberFormat="0" applyFont="0" applyAlignment="0" applyProtection="0"/>
    <xf numFmtId="0" fontId="38" fillId="38" borderId="19" applyNumberFormat="0" applyAlignment="0" applyProtection="0"/>
    <xf numFmtId="0" fontId="41" fillId="56" borderId="22" applyNumberFormat="0" applyAlignment="0" applyProtection="0"/>
    <xf numFmtId="0" fontId="42" fillId="0" borderId="26" applyNumberFormat="0" applyFill="0" applyAlignment="0" applyProtection="0"/>
    <xf numFmtId="0" fontId="3" fillId="0" borderId="0"/>
    <xf numFmtId="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10" fillId="4" borderId="0" applyNumberFormat="0" applyBorder="0" applyAlignment="0" applyProtection="0"/>
    <xf numFmtId="0" fontId="3" fillId="8" borderId="8" applyNumberFormat="0" applyFont="0" applyAlignment="0" applyProtection="0"/>
    <xf numFmtId="9" fontId="21" fillId="0" borderId="0" applyFont="0" applyFill="0" applyBorder="0" applyAlignment="0" applyProtection="0"/>
    <xf numFmtId="0" fontId="29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2" fillId="0" borderId="0"/>
    <xf numFmtId="9" fontId="3" fillId="0" borderId="0" applyFont="0" applyFill="0" applyBorder="0" applyAlignment="0" applyProtection="0"/>
    <xf numFmtId="0" fontId="36" fillId="56" borderId="19" applyNumberFormat="0" applyAlignment="0" applyProtection="0"/>
    <xf numFmtId="0" fontId="35" fillId="40" borderId="21" applyNumberFormat="0" applyFont="0" applyAlignment="0" applyProtection="0"/>
    <xf numFmtId="0" fontId="38" fillId="38" borderId="19" applyNumberFormat="0" applyAlignment="0" applyProtection="0"/>
    <xf numFmtId="0" fontId="41" fillId="56" borderId="22" applyNumberFormat="0" applyAlignment="0" applyProtection="0"/>
    <xf numFmtId="0" fontId="42" fillId="0" borderId="26" applyNumberFormat="0" applyFill="0" applyAlignment="0" applyProtection="0"/>
    <xf numFmtId="9" fontId="3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8">
    <xf numFmtId="0" fontId="0" fillId="0" borderId="0" xfId="0"/>
    <xf numFmtId="0" fontId="20" fillId="0" borderId="0" xfId="0" applyFont="1"/>
    <xf numFmtId="0" fontId="20" fillId="0" borderId="16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6" xfId="0" applyFont="1" applyBorder="1"/>
    <xf numFmtId="0" fontId="20" fillId="0" borderId="0" xfId="0" applyFont="1" applyAlignment="1">
      <alignment horizontal="right"/>
    </xf>
    <xf numFmtId="0" fontId="20" fillId="0" borderId="16" xfId="0" applyFont="1" applyBorder="1" applyAlignment="1">
      <alignment horizontal="right"/>
    </xf>
    <xf numFmtId="0" fontId="52" fillId="0" borderId="11" xfId="0" applyFont="1" applyBorder="1" applyAlignment="1">
      <alignment horizontal="right"/>
    </xf>
    <xf numFmtId="0" fontId="20" fillId="0" borderId="0" xfId="0" applyFont="1" applyBorder="1"/>
    <xf numFmtId="0" fontId="20" fillId="0" borderId="11" xfId="0" applyFont="1" applyBorder="1" applyAlignment="1">
      <alignment horizontal="right"/>
    </xf>
    <xf numFmtId="0" fontId="20" fillId="0" borderId="11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7" xfId="0" applyFont="1" applyBorder="1"/>
    <xf numFmtId="0" fontId="20" fillId="0" borderId="18" xfId="0" applyFont="1" applyBorder="1"/>
    <xf numFmtId="9" fontId="20" fillId="0" borderId="0" xfId="1" applyFont="1" applyBorder="1"/>
    <xf numFmtId="9" fontId="20" fillId="0" borderId="16" xfId="1" applyFont="1" applyBorder="1"/>
    <xf numFmtId="0" fontId="20" fillId="0" borderId="0" xfId="0" applyNumberFormat="1" applyFont="1"/>
    <xf numFmtId="0" fontId="20" fillId="0" borderId="10" xfId="0" applyFont="1" applyFill="1" applyBorder="1"/>
    <xf numFmtId="1" fontId="20" fillId="0" borderId="12" xfId="0" applyNumberFormat="1" applyFont="1" applyBorder="1"/>
    <xf numFmtId="0" fontId="20" fillId="0" borderId="12" xfId="0" applyFont="1" applyBorder="1"/>
    <xf numFmtId="0" fontId="52" fillId="0" borderId="16" xfId="0" applyFont="1" applyBorder="1"/>
    <xf numFmtId="0" fontId="52" fillId="0" borderId="16" xfId="0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0" fontId="55" fillId="0" borderId="11" xfId="0" applyFont="1" applyBorder="1" applyAlignment="1">
      <alignment horizontal="right"/>
    </xf>
    <xf numFmtId="0" fontId="20" fillId="0" borderId="11" xfId="0" applyFont="1" applyFill="1" applyBorder="1"/>
    <xf numFmtId="0" fontId="52" fillId="0" borderId="0" xfId="0" applyFont="1" applyBorder="1"/>
    <xf numFmtId="0" fontId="20" fillId="0" borderId="0" xfId="0" applyFont="1" applyBorder="1" applyAlignment="1">
      <alignment horizontal="right"/>
    </xf>
    <xf numFmtId="0" fontId="58" fillId="0" borderId="16" xfId="0" applyFont="1" applyBorder="1" applyAlignment="1">
      <alignment horizontal="right"/>
    </xf>
    <xf numFmtId="9" fontId="20" fillId="0" borderId="11" xfId="1" applyFont="1" applyBorder="1"/>
    <xf numFmtId="0" fontId="52" fillId="0" borderId="11" xfId="0" applyFont="1" applyBorder="1"/>
    <xf numFmtId="0" fontId="52" fillId="0" borderId="11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16" xfId="0" applyFont="1" applyBorder="1" applyAlignment="1">
      <alignment horizontal="right"/>
    </xf>
    <xf numFmtId="43" fontId="20" fillId="0" borderId="0" xfId="495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43" fontId="20" fillId="0" borderId="11" xfId="495" applyFont="1" applyBorder="1"/>
    <xf numFmtId="43" fontId="20" fillId="0" borderId="0" xfId="495" applyFont="1" applyBorder="1"/>
    <xf numFmtId="43" fontId="20" fillId="0" borderId="0" xfId="495" applyFont="1" applyBorder="1" applyAlignment="1">
      <alignment horizontal="center"/>
    </xf>
    <xf numFmtId="0" fontId="52" fillId="33" borderId="0" xfId="0" applyFont="1" applyFill="1"/>
    <xf numFmtId="0" fontId="59" fillId="0" borderId="11" xfId="0" applyFont="1" applyBorder="1" applyAlignment="1">
      <alignment horizontal="right"/>
    </xf>
    <xf numFmtId="0" fontId="60" fillId="0" borderId="11" xfId="0" applyFont="1" applyBorder="1"/>
    <xf numFmtId="167" fontId="20" fillId="0" borderId="11" xfId="495" applyNumberFormat="1" applyFont="1" applyBorder="1" applyAlignment="1">
      <alignment horizontal="left"/>
    </xf>
    <xf numFmtId="167" fontId="20" fillId="0" borderId="0" xfId="495" applyNumberFormat="1" applyFont="1" applyBorder="1" applyAlignment="1">
      <alignment horizontal="left"/>
    </xf>
    <xf numFmtId="167" fontId="20" fillId="0" borderId="0" xfId="495" applyNumberFormat="1" applyFont="1" applyBorder="1"/>
    <xf numFmtId="167" fontId="20" fillId="0" borderId="16" xfId="495" applyNumberFormat="1" applyFont="1" applyBorder="1"/>
    <xf numFmtId="0" fontId="59" fillId="0" borderId="0" xfId="0" applyFont="1" applyBorder="1" applyAlignment="1">
      <alignment horizontal="right"/>
    </xf>
    <xf numFmtId="0" fontId="20" fillId="0" borderId="0" xfId="0" applyFont="1" applyAlignment="1"/>
    <xf numFmtId="0" fontId="52" fillId="0" borderId="0" xfId="0" applyFont="1" applyBorder="1" applyAlignment="1"/>
    <xf numFmtId="0" fontId="53" fillId="0" borderId="0" xfId="0" applyFont="1"/>
    <xf numFmtId="0" fontId="62" fillId="0" borderId="0" xfId="0" applyFont="1"/>
    <xf numFmtId="166" fontId="20" fillId="0" borderId="0" xfId="0" applyNumberFormat="1" applyFont="1" applyBorder="1"/>
    <xf numFmtId="0" fontId="52" fillId="33" borderId="0" xfId="0" applyFont="1" applyFill="1" applyBorder="1" applyAlignment="1">
      <alignment horizontal="left"/>
    </xf>
    <xf numFmtId="0" fontId="52" fillId="33" borderId="0" xfId="0" applyFont="1" applyFill="1" applyBorder="1" applyAlignment="1">
      <alignment horizontal="right"/>
    </xf>
    <xf numFmtId="167" fontId="20" fillId="0" borderId="0" xfId="495" applyNumberFormat="1" applyFont="1"/>
    <xf numFmtId="0" fontId="60" fillId="0" borderId="0" xfId="0" applyFont="1"/>
    <xf numFmtId="0" fontId="63" fillId="33" borderId="0" xfId="0" applyFont="1" applyFill="1"/>
    <xf numFmtId="0" fontId="61" fillId="33" borderId="0" xfId="0" applyFont="1" applyFill="1" applyBorder="1" applyAlignment="1">
      <alignment horizontal="right"/>
    </xf>
    <xf numFmtId="0" fontId="61" fillId="33" borderId="16" xfId="0" applyFont="1" applyFill="1" applyBorder="1" applyAlignment="1">
      <alignment horizontal="right"/>
    </xf>
    <xf numFmtId="0" fontId="52" fillId="33" borderId="0" xfId="0" applyFont="1" applyFill="1" applyAlignment="1">
      <alignment horizontal="left"/>
    </xf>
    <xf numFmtId="0" fontId="55" fillId="0" borderId="11" xfId="0" applyFont="1" applyBorder="1" applyAlignment="1">
      <alignment horizontal="left"/>
    </xf>
    <xf numFmtId="0" fontId="52" fillId="0" borderId="18" xfId="0" applyFont="1" applyBorder="1" applyAlignment="1">
      <alignment horizontal="left"/>
    </xf>
    <xf numFmtId="43" fontId="61" fillId="0" borderId="0" xfId="495" applyFont="1" applyBorder="1" applyAlignment="1">
      <alignment horizontal="left"/>
    </xf>
    <xf numFmtId="0" fontId="52" fillId="0" borderId="18" xfId="0" applyFont="1" applyBorder="1" applyAlignment="1">
      <alignment horizontal="right"/>
    </xf>
    <xf numFmtId="167" fontId="52" fillId="0" borderId="18" xfId="495" applyNumberFormat="1" applyFont="1" applyBorder="1" applyAlignment="1"/>
    <xf numFmtId="43" fontId="20" fillId="33" borderId="0" xfId="495" applyFont="1" applyFill="1" applyBorder="1"/>
    <xf numFmtId="43" fontId="20" fillId="33" borderId="0" xfId="495" applyFont="1" applyFill="1"/>
    <xf numFmtId="0" fontId="20" fillId="59" borderId="11" xfId="0" applyFont="1" applyFill="1" applyBorder="1" applyAlignment="1" applyProtection="1">
      <alignment horizontal="right"/>
      <protection locked="0"/>
    </xf>
    <xf numFmtId="167" fontId="20" fillId="59" borderId="11" xfId="495" applyNumberFormat="1" applyFont="1" applyFill="1" applyBorder="1" applyAlignment="1" applyProtection="1">
      <alignment horizontal="right"/>
      <protection locked="0"/>
    </xf>
    <xf numFmtId="0" fontId="20" fillId="59" borderId="0" xfId="0" applyFont="1" applyFill="1" applyBorder="1" applyAlignment="1" applyProtection="1">
      <alignment horizontal="right"/>
      <protection locked="0"/>
    </xf>
    <xf numFmtId="167" fontId="20" fillId="59" borderId="0" xfId="495" applyNumberFormat="1" applyFont="1" applyFill="1" applyBorder="1" applyAlignment="1" applyProtection="1">
      <alignment horizontal="right"/>
      <protection locked="0"/>
    </xf>
    <xf numFmtId="0" fontId="20" fillId="59" borderId="16" xfId="0" applyFont="1" applyFill="1" applyBorder="1" applyAlignment="1" applyProtection="1">
      <alignment horizontal="right"/>
      <protection locked="0"/>
    </xf>
    <xf numFmtId="167" fontId="20" fillId="59" borderId="16" xfId="495" applyNumberFormat="1" applyFont="1" applyFill="1" applyBorder="1" applyAlignment="1" applyProtection="1">
      <alignment horizontal="right"/>
      <protection locked="0"/>
    </xf>
    <xf numFmtId="168" fontId="20" fillId="0" borderId="0" xfId="495" applyNumberFormat="1" applyFont="1" applyBorder="1" applyAlignment="1">
      <alignment horizont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Protection="1"/>
    <xf numFmtId="0" fontId="20" fillId="0" borderId="0" xfId="0" applyFont="1" applyBorder="1" applyProtection="1"/>
    <xf numFmtId="0" fontId="55" fillId="0" borderId="0" xfId="0" applyFont="1" applyBorder="1" applyProtection="1"/>
    <xf numFmtId="0" fontId="53" fillId="0" borderId="0" xfId="0" quotePrefix="1" applyFont="1" applyFill="1" applyBorder="1" applyProtection="1"/>
    <xf numFmtId="0" fontId="53" fillId="0" borderId="0" xfId="0" applyFont="1" applyFill="1" applyBorder="1" applyProtection="1"/>
    <xf numFmtId="0" fontId="20" fillId="0" borderId="0" xfId="0" applyFont="1" applyFill="1" applyBorder="1" applyProtection="1"/>
    <xf numFmtId="0" fontId="55" fillId="0" borderId="0" xfId="0" applyFont="1" applyBorder="1" applyAlignment="1" applyProtection="1"/>
    <xf numFmtId="0" fontId="20" fillId="0" borderId="0" xfId="0" quotePrefix="1" applyFont="1" applyProtection="1"/>
    <xf numFmtId="0" fontId="53" fillId="0" borderId="0" xfId="0" applyFont="1" applyAlignment="1" applyProtection="1">
      <alignment horizontal="right"/>
    </xf>
    <xf numFmtId="0" fontId="57" fillId="0" borderId="0" xfId="0" applyFont="1" applyFill="1" applyAlignment="1" applyProtection="1">
      <alignment horizontal="right"/>
    </xf>
    <xf numFmtId="0" fontId="53" fillId="0" borderId="0" xfId="0" applyFont="1" applyProtection="1"/>
    <xf numFmtId="0" fontId="56" fillId="0" borderId="16" xfId="0" applyFont="1" applyBorder="1" applyAlignment="1" applyProtection="1">
      <alignment horizontal="left" wrapText="1"/>
    </xf>
    <xf numFmtId="0" fontId="57" fillId="0" borderId="11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left"/>
    </xf>
    <xf numFmtId="0" fontId="57" fillId="0" borderId="16" xfId="0" applyFont="1" applyBorder="1" applyAlignment="1" applyProtection="1">
      <alignment horizontal="left"/>
    </xf>
    <xf numFmtId="0" fontId="65" fillId="0" borderId="11" xfId="0" applyFont="1" applyBorder="1" applyAlignment="1" applyProtection="1"/>
    <xf numFmtId="0" fontId="66" fillId="0" borderId="11" xfId="0" applyFont="1" applyBorder="1" applyAlignment="1" applyProtection="1"/>
    <xf numFmtId="0" fontId="66" fillId="0" borderId="0" xfId="0" applyFont="1" applyBorder="1" applyAlignment="1" applyProtection="1"/>
    <xf numFmtId="0" fontId="20" fillId="0" borderId="0" xfId="0" applyFont="1" applyBorder="1" applyAlignment="1" applyProtection="1">
      <alignment horizontal="left"/>
    </xf>
    <xf numFmtId="0" fontId="53" fillId="0" borderId="0" xfId="0" applyFont="1" applyAlignment="1" applyProtection="1">
      <alignment horizontal="left"/>
    </xf>
    <xf numFmtId="0" fontId="61" fillId="0" borderId="0" xfId="0" applyFont="1" applyFill="1" applyBorder="1" applyProtection="1"/>
    <xf numFmtId="0" fontId="61" fillId="0" borderId="0" xfId="0" applyFont="1" applyFill="1" applyBorder="1" applyAlignment="1" applyProtection="1">
      <alignment horizontal="right"/>
    </xf>
    <xf numFmtId="0" fontId="58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/>
    </xf>
    <xf numFmtId="167" fontId="20" fillId="0" borderId="0" xfId="495" applyNumberFormat="1" applyFont="1" applyBorder="1" applyAlignment="1" applyProtection="1">
      <alignment horizontal="right"/>
    </xf>
    <xf numFmtId="0" fontId="61" fillId="0" borderId="0" xfId="0" applyFont="1" applyProtection="1"/>
    <xf numFmtId="0" fontId="52" fillId="0" borderId="18" xfId="0" applyFont="1" applyBorder="1" applyProtection="1"/>
    <xf numFmtId="0" fontId="52" fillId="0" borderId="18" xfId="0" applyFont="1" applyFill="1" applyBorder="1" applyProtection="1"/>
    <xf numFmtId="167" fontId="52" fillId="0" borderId="0" xfId="495" applyNumberFormat="1" applyFont="1" applyBorder="1" applyAlignment="1" applyProtection="1"/>
    <xf numFmtId="0" fontId="52" fillId="0" borderId="0" xfId="0" applyFont="1" applyBorder="1" applyProtection="1"/>
    <xf numFmtId="0" fontId="52" fillId="0" borderId="0" xfId="0" applyFont="1" applyFill="1" applyBorder="1" applyProtection="1"/>
    <xf numFmtId="167" fontId="52" fillId="0" borderId="0" xfId="495" applyNumberFormat="1" applyFont="1" applyFill="1" applyBorder="1" applyAlignment="1" applyProtection="1">
      <alignment horizontal="right"/>
    </xf>
    <xf numFmtId="0" fontId="61" fillId="0" borderId="0" xfId="0" applyFont="1" applyFill="1" applyProtection="1"/>
    <xf numFmtId="0" fontId="20" fillId="0" borderId="0" xfId="0" applyFont="1" applyFill="1" applyProtection="1"/>
    <xf numFmtId="0" fontId="67" fillId="58" borderId="0" xfId="0" applyFont="1" applyFill="1" applyBorder="1" applyAlignment="1" applyProtection="1">
      <alignment horizontal="left"/>
      <protection locked="0"/>
    </xf>
    <xf numFmtId="0" fontId="67" fillId="58" borderId="16" xfId="0" applyFont="1" applyFill="1" applyBorder="1" applyAlignment="1" applyProtection="1">
      <alignment horizontal="left"/>
      <protection locked="0"/>
    </xf>
    <xf numFmtId="0" fontId="67" fillId="58" borderId="11" xfId="0" applyFont="1" applyFill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 vertical="center" wrapText="1"/>
    </xf>
    <xf numFmtId="0" fontId="63" fillId="60" borderId="0" xfId="0" applyFont="1" applyFill="1"/>
    <xf numFmtId="0" fontId="20" fillId="60" borderId="0" xfId="0" applyFont="1" applyFill="1" applyBorder="1" applyAlignment="1">
      <alignment horizontal="right"/>
    </xf>
    <xf numFmtId="0" fontId="20" fillId="60" borderId="11" xfId="0" applyFont="1" applyFill="1" applyBorder="1" applyAlignment="1">
      <alignment horizontal="right"/>
    </xf>
    <xf numFmtId="0" fontId="20" fillId="60" borderId="16" xfId="0" applyFont="1" applyFill="1" applyBorder="1" applyAlignment="1">
      <alignment horizontal="right"/>
    </xf>
    <xf numFmtId="43" fontId="20" fillId="60" borderId="0" xfId="495" applyFont="1" applyFill="1"/>
    <xf numFmtId="43" fontId="20" fillId="60" borderId="16" xfId="495" applyFont="1" applyFill="1" applyBorder="1"/>
    <xf numFmtId="0" fontId="20" fillId="60" borderId="11" xfId="0" applyFont="1" applyFill="1" applyBorder="1" applyAlignment="1">
      <alignment horizontal="center"/>
    </xf>
    <xf numFmtId="0" fontId="20" fillId="33" borderId="0" xfId="0" applyFont="1" applyFill="1"/>
    <xf numFmtId="43" fontId="20" fillId="0" borderId="11" xfId="495" applyFont="1" applyBorder="1" applyAlignment="1">
      <alignment horizontal="center"/>
    </xf>
    <xf numFmtId="168" fontId="20" fillId="0" borderId="11" xfId="495" applyNumberFormat="1" applyFont="1" applyBorder="1" applyAlignment="1">
      <alignment horizontal="center"/>
    </xf>
    <xf numFmtId="0" fontId="20" fillId="0" borderId="0" xfId="0" applyFont="1" applyBorder="1" applyAlignment="1" applyProtection="1"/>
    <xf numFmtId="0" fontId="69" fillId="0" borderId="0" xfId="0" applyFont="1" applyProtection="1"/>
    <xf numFmtId="0" fontId="20" fillId="0" borderId="0" xfId="0" applyFont="1" applyBorder="1" applyAlignment="1" applyProtection="1">
      <protection locked="0"/>
    </xf>
    <xf numFmtId="0" fontId="20" fillId="33" borderId="11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20" fillId="33" borderId="0" xfId="0" applyFont="1" applyFill="1" applyBorder="1"/>
    <xf numFmtId="0" fontId="20" fillId="33" borderId="11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/>
    </xf>
    <xf numFmtId="0" fontId="52" fillId="0" borderId="0" xfId="0" applyFont="1" applyBorder="1" applyAlignment="1" applyProtection="1"/>
    <xf numFmtId="0" fontId="52" fillId="33" borderId="11" xfId="0" applyFont="1" applyFill="1" applyBorder="1" applyAlignment="1">
      <alignment horizontal="right"/>
    </xf>
    <xf numFmtId="0" fontId="61" fillId="33" borderId="11" xfId="0" applyFont="1" applyFill="1" applyBorder="1"/>
    <xf numFmtId="0" fontId="20" fillId="33" borderId="16" xfId="0" applyFont="1" applyFill="1" applyBorder="1" applyAlignment="1">
      <alignment horizontal="right"/>
    </xf>
    <xf numFmtId="0" fontId="20" fillId="33" borderId="16" xfId="0" applyFont="1" applyFill="1" applyBorder="1"/>
    <xf numFmtId="0" fontId="57" fillId="0" borderId="0" xfId="0" applyFont="1" applyBorder="1" applyProtection="1"/>
    <xf numFmtId="0" fontId="52" fillId="0" borderId="0" xfId="0" applyFont="1" applyBorder="1" applyAlignment="1">
      <alignment horizontal="right"/>
    </xf>
    <xf numFmtId="0" fontId="52" fillId="0" borderId="16" xfId="0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0" fontId="20" fillId="60" borderId="0" xfId="0" applyFont="1" applyFill="1" applyBorder="1" applyAlignment="1">
      <alignment horizontal="center"/>
    </xf>
    <xf numFmtId="0" fontId="20" fillId="60" borderId="0" xfId="0" applyFont="1" applyFill="1" applyBorder="1" applyAlignment="1">
      <alignment horizontal="right"/>
    </xf>
    <xf numFmtId="0" fontId="20" fillId="60" borderId="0" xfId="0" applyFont="1" applyFill="1" applyBorder="1" applyAlignment="1">
      <alignment horizontal="right"/>
    </xf>
    <xf numFmtId="0" fontId="20" fillId="60" borderId="0" xfId="0" applyFont="1" applyFill="1" applyBorder="1" applyAlignment="1">
      <alignment horizontal="center"/>
    </xf>
    <xf numFmtId="0" fontId="20" fillId="60" borderId="0" xfId="0" applyFont="1" applyFill="1" applyBorder="1" applyAlignment="1">
      <alignment horizontal="center"/>
    </xf>
    <xf numFmtId="0" fontId="52" fillId="0" borderId="16" xfId="0" applyFont="1" applyBorder="1" applyAlignment="1">
      <alignment horizontal="right"/>
    </xf>
    <xf numFmtId="167" fontId="20" fillId="0" borderId="11" xfId="495" applyNumberFormat="1" applyFont="1" applyBorder="1" applyAlignment="1">
      <alignment horizontal="left"/>
    </xf>
    <xf numFmtId="0" fontId="20" fillId="60" borderId="0" xfId="0" applyFont="1" applyFill="1" applyBorder="1" applyAlignment="1">
      <alignment horizontal="center"/>
    </xf>
    <xf numFmtId="0" fontId="20" fillId="60" borderId="0" xfId="0" applyFont="1" applyFill="1" applyBorder="1"/>
    <xf numFmtId="167" fontId="61" fillId="0" borderId="0" xfId="495" applyNumberFormat="1" applyFont="1" applyFill="1" applyBorder="1" applyAlignment="1" applyProtection="1">
      <alignment horizontal="left"/>
    </xf>
    <xf numFmtId="167" fontId="52" fillId="0" borderId="0" xfId="495" applyNumberFormat="1" applyFont="1" applyFill="1" applyBorder="1" applyAlignment="1" applyProtection="1"/>
    <xf numFmtId="0" fontId="2" fillId="0" borderId="16" xfId="0" applyFont="1" applyBorder="1"/>
    <xf numFmtId="0" fontId="2" fillId="0" borderId="0" xfId="0" applyFont="1" applyBorder="1"/>
    <xf numFmtId="0" fontId="69" fillId="0" borderId="0" xfId="0" applyFont="1" applyBorder="1" applyProtection="1"/>
    <xf numFmtId="167" fontId="70" fillId="0" borderId="0" xfId="495" applyNumberFormat="1" applyFont="1" applyBorder="1" applyAlignment="1" applyProtection="1"/>
    <xf numFmtId="43" fontId="52" fillId="0" borderId="18" xfId="495" applyFont="1" applyFill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Alignment="1">
      <alignment wrapText="1"/>
    </xf>
    <xf numFmtId="0" fontId="1" fillId="0" borderId="0" xfId="0" applyFont="1"/>
    <xf numFmtId="0" fontId="52" fillId="0" borderId="18" xfId="0" applyFont="1" applyBorder="1" applyAlignment="1">
      <alignment wrapText="1"/>
    </xf>
    <xf numFmtId="0" fontId="52" fillId="0" borderId="18" xfId="0" applyFont="1" applyBorder="1" applyAlignment="1" applyProtection="1">
      <alignment horizontal="left" wrapText="1"/>
    </xf>
    <xf numFmtId="0" fontId="52" fillId="0" borderId="18" xfId="0" applyFont="1" applyBorder="1" applyAlignment="1" applyProtection="1">
      <alignment horizontal="right" wrapText="1"/>
    </xf>
    <xf numFmtId="0" fontId="52" fillId="0" borderId="18" xfId="0" applyFont="1" applyBorder="1" applyAlignment="1">
      <alignment horizontal="right" wrapText="1"/>
    </xf>
    <xf numFmtId="0" fontId="56" fillId="0" borderId="16" xfId="0" applyFont="1" applyBorder="1" applyAlignment="1" applyProtection="1">
      <alignment horizontal="right" vertical="center" wrapText="1"/>
    </xf>
    <xf numFmtId="0" fontId="52" fillId="0" borderId="11" xfId="0" applyFont="1" applyBorder="1" applyAlignment="1" applyProtection="1">
      <alignment horizontal="right"/>
    </xf>
    <xf numFmtId="0" fontId="52" fillId="0" borderId="11" xfId="0" applyFont="1" applyBorder="1" applyAlignment="1" applyProtection="1">
      <alignment horizontal="left"/>
    </xf>
    <xf numFmtId="0" fontId="1" fillId="0" borderId="0" xfId="0" applyFont="1" applyProtection="1"/>
    <xf numFmtId="0" fontId="52" fillId="0" borderId="0" xfId="0" applyFont="1" applyProtection="1"/>
    <xf numFmtId="0" fontId="1" fillId="0" borderId="0" xfId="0" applyFont="1" applyAlignment="1">
      <alignment horizontal="left" wrapText="1"/>
    </xf>
    <xf numFmtId="0" fontId="52" fillId="0" borderId="1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68" fillId="59" borderId="28" xfId="0" applyFont="1" applyFill="1" applyBorder="1" applyAlignment="1" applyProtection="1">
      <alignment horizontal="right" vertical="center"/>
      <protection locked="0"/>
    </xf>
    <xf numFmtId="0" fontId="56" fillId="0" borderId="16" xfId="0" applyFont="1" applyBorder="1" applyAlignment="1" applyProtection="1">
      <alignment horizontal="right" wrapText="1"/>
    </xf>
    <xf numFmtId="0" fontId="64" fillId="0" borderId="0" xfId="0" applyFont="1" applyBorder="1" applyAlignment="1" applyProtection="1">
      <alignment horizontal="left" vertical="center" wrapText="1"/>
    </xf>
    <xf numFmtId="0" fontId="56" fillId="0" borderId="16" xfId="0" applyFont="1" applyBorder="1" applyAlignment="1" applyProtection="1">
      <alignment horizontal="right" vertical="center" wrapText="1"/>
    </xf>
    <xf numFmtId="0" fontId="68" fillId="59" borderId="29" xfId="0" applyFont="1" applyFill="1" applyBorder="1" applyAlignment="1" applyProtection="1">
      <alignment horizontal="right" vertical="center" wrapText="1"/>
      <protection locked="0"/>
    </xf>
    <xf numFmtId="0" fontId="68" fillId="59" borderId="29" xfId="0" applyFont="1" applyFill="1" applyBorder="1" applyAlignment="1" applyProtection="1">
      <alignment horizontal="right" vertical="center"/>
      <protection locked="0"/>
    </xf>
    <xf numFmtId="0" fontId="1" fillId="59" borderId="0" xfId="0" applyFont="1" applyFill="1" applyBorder="1" applyAlignment="1" applyProtection="1">
      <alignment horizontal="center" wrapText="1"/>
      <protection locked="0"/>
    </xf>
    <xf numFmtId="0" fontId="52" fillId="0" borderId="11" xfId="0" applyFont="1" applyBorder="1" applyAlignment="1" applyProtection="1">
      <alignment horizontal="right" wrapText="1"/>
    </xf>
    <xf numFmtId="0" fontId="52" fillId="0" borderId="0" xfId="0" applyFont="1" applyBorder="1" applyAlignment="1" applyProtection="1">
      <alignment horizontal="right" wrapText="1"/>
    </xf>
    <xf numFmtId="0" fontId="52" fillId="0" borderId="16" xfId="0" applyFont="1" applyBorder="1" applyAlignment="1" applyProtection="1">
      <alignment horizontal="right" wrapText="1"/>
    </xf>
    <xf numFmtId="0" fontId="52" fillId="0" borderId="11" xfId="0" applyFont="1" applyBorder="1" applyAlignment="1" applyProtection="1">
      <alignment horizontal="left"/>
    </xf>
    <xf numFmtId="0" fontId="52" fillId="0" borderId="0" xfId="0" applyFont="1" applyBorder="1" applyAlignment="1" applyProtection="1">
      <alignment horizontal="left"/>
    </xf>
    <xf numFmtId="0" fontId="52" fillId="0" borderId="16" xfId="0" applyFont="1" applyBorder="1" applyAlignment="1" applyProtection="1">
      <alignment horizontal="left"/>
    </xf>
    <xf numFmtId="0" fontId="52" fillId="0" borderId="11" xfId="0" applyFont="1" applyBorder="1" applyAlignment="1" applyProtection="1">
      <alignment horizontal="right"/>
    </xf>
    <xf numFmtId="0" fontId="52" fillId="0" borderId="0" xfId="0" applyFont="1" applyBorder="1" applyAlignment="1" applyProtection="1">
      <alignment horizontal="right"/>
    </xf>
    <xf numFmtId="0" fontId="52" fillId="0" borderId="16" xfId="0" applyFont="1" applyBorder="1" applyAlignment="1" applyProtection="1">
      <alignment horizontal="right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61" fillId="33" borderId="0" xfId="0" applyFont="1" applyFill="1" applyBorder="1" applyAlignment="1">
      <alignment horizontal="left" wrapText="1"/>
    </xf>
    <xf numFmtId="0" fontId="61" fillId="33" borderId="16" xfId="0" applyFont="1" applyFill="1" applyBorder="1" applyAlignment="1">
      <alignment horizontal="left" wrapText="1"/>
    </xf>
    <xf numFmtId="0" fontId="52" fillId="0" borderId="18" xfId="0" applyFont="1" applyBorder="1" applyAlignment="1" applyProtection="1">
      <alignment horizontal="left"/>
    </xf>
    <xf numFmtId="0" fontId="52" fillId="0" borderId="18" xfId="0" applyFont="1" applyBorder="1" applyAlignment="1" applyProtection="1">
      <alignment horizontal="right"/>
    </xf>
    <xf numFmtId="0" fontId="20" fillId="0" borderId="0" xfId="0" applyFont="1" applyAlignment="1" applyProtection="1"/>
  </cellXfs>
  <cellStyles count="496">
    <cellStyle name="0%" xfId="145"/>
    <cellStyle name="0.0" xfId="146"/>
    <cellStyle name="0.00" xfId="147"/>
    <cellStyle name="0'000" xfId="148"/>
    <cellStyle name="20 % - Accent1" xfId="18" builtinId="30" customBuiltin="1"/>
    <cellStyle name="20 % - Accent1 2" xfId="72"/>
    <cellStyle name="20 % - Accent1 2 2" xfId="129"/>
    <cellStyle name="20 % - Accent1 2 2 2" xfId="220"/>
    <cellStyle name="20 % - Accent1 2 2 2 2" xfId="385"/>
    <cellStyle name="20 % - Accent1 2 2 3" xfId="304"/>
    <cellStyle name="20 % - Accent1 2 3" xfId="174"/>
    <cellStyle name="20 % - Accent1 2 3 2" xfId="339"/>
    <cellStyle name="20 % - Accent1 2 4" xfId="258"/>
    <cellStyle name="20 % - Accent1 2 5" xfId="474"/>
    <cellStyle name="20 % - Accent1 2 6" xfId="412"/>
    <cellStyle name="20 % - Accent1 3" xfId="111"/>
    <cellStyle name="20 % - Accent1 3 2" xfId="204"/>
    <cellStyle name="20 % - Accent1 3 2 2" xfId="369"/>
    <cellStyle name="20 % - Accent1 3 3" xfId="288"/>
    <cellStyle name="20 % - Accent1 4" xfId="87"/>
    <cellStyle name="20 % - Accent1 4 2" xfId="189"/>
    <cellStyle name="20 % - Accent1 4 2 2" xfId="354"/>
    <cellStyle name="20 % - Accent1 4 3" xfId="273"/>
    <cellStyle name="20 % - Accent1 5" xfId="158"/>
    <cellStyle name="20 % - Accent1 5 2" xfId="323"/>
    <cellStyle name="20 % - Accent1 6" xfId="239"/>
    <cellStyle name="20 % - Accent2" xfId="22" builtinId="34" customBuiltin="1"/>
    <cellStyle name="20 % - Accent2 2" xfId="74"/>
    <cellStyle name="20 % - Accent2 2 2" xfId="131"/>
    <cellStyle name="20 % - Accent2 2 2 2" xfId="222"/>
    <cellStyle name="20 % - Accent2 2 2 2 2" xfId="387"/>
    <cellStyle name="20 % - Accent2 2 2 3" xfId="306"/>
    <cellStyle name="20 % - Accent2 2 3" xfId="176"/>
    <cellStyle name="20 % - Accent2 2 3 2" xfId="341"/>
    <cellStyle name="20 % - Accent2 2 4" xfId="260"/>
    <cellStyle name="20 % - Accent2 2 5" xfId="476"/>
    <cellStyle name="20 % - Accent2 2 6" xfId="413"/>
    <cellStyle name="20 % - Accent2 3" xfId="113"/>
    <cellStyle name="20 % - Accent2 3 2" xfId="206"/>
    <cellStyle name="20 % - Accent2 3 2 2" xfId="371"/>
    <cellStyle name="20 % - Accent2 3 3" xfId="290"/>
    <cellStyle name="20 % - Accent2 4" xfId="90"/>
    <cellStyle name="20 % - Accent2 4 2" xfId="191"/>
    <cellStyle name="20 % - Accent2 4 2 2" xfId="356"/>
    <cellStyle name="20 % - Accent2 4 3" xfId="275"/>
    <cellStyle name="20 % - Accent2 5" xfId="160"/>
    <cellStyle name="20 % - Accent2 5 2" xfId="325"/>
    <cellStyle name="20 % - Accent2 6" xfId="241"/>
    <cellStyle name="20 % - Accent3" xfId="26" builtinId="38" customBuiltin="1"/>
    <cellStyle name="20 % - Accent3 2" xfId="76"/>
    <cellStyle name="20 % - Accent3 2 2" xfId="133"/>
    <cellStyle name="20 % - Accent3 2 2 2" xfId="224"/>
    <cellStyle name="20 % - Accent3 2 2 2 2" xfId="389"/>
    <cellStyle name="20 % - Accent3 2 2 3" xfId="308"/>
    <cellStyle name="20 % - Accent3 2 3" xfId="178"/>
    <cellStyle name="20 % - Accent3 2 3 2" xfId="343"/>
    <cellStyle name="20 % - Accent3 2 4" xfId="262"/>
    <cellStyle name="20 % - Accent3 2 5" xfId="478"/>
    <cellStyle name="20 % - Accent3 2 6" xfId="414"/>
    <cellStyle name="20 % - Accent3 3" xfId="115"/>
    <cellStyle name="20 % - Accent3 3 2" xfId="208"/>
    <cellStyle name="20 % - Accent3 3 2 2" xfId="373"/>
    <cellStyle name="20 % - Accent3 3 3" xfId="292"/>
    <cellStyle name="20 % - Accent3 4" xfId="93"/>
    <cellStyle name="20 % - Accent3 4 2" xfId="193"/>
    <cellStyle name="20 % - Accent3 4 2 2" xfId="358"/>
    <cellStyle name="20 % - Accent3 4 3" xfId="277"/>
    <cellStyle name="20 % - Accent3 5" xfId="162"/>
    <cellStyle name="20 % - Accent3 5 2" xfId="327"/>
    <cellStyle name="20 % - Accent3 6" xfId="243"/>
    <cellStyle name="20 % - Accent4" xfId="30" builtinId="42" customBuiltin="1"/>
    <cellStyle name="20 % - Accent4 2" xfId="78"/>
    <cellStyle name="20 % - Accent4 2 2" xfId="135"/>
    <cellStyle name="20 % - Accent4 2 2 2" xfId="226"/>
    <cellStyle name="20 % - Accent4 2 2 2 2" xfId="391"/>
    <cellStyle name="20 % - Accent4 2 2 3" xfId="310"/>
    <cellStyle name="20 % - Accent4 2 3" xfId="180"/>
    <cellStyle name="20 % - Accent4 2 3 2" xfId="345"/>
    <cellStyle name="20 % - Accent4 2 4" xfId="264"/>
    <cellStyle name="20 % - Accent4 2 5" xfId="480"/>
    <cellStyle name="20 % - Accent4 2 6" xfId="415"/>
    <cellStyle name="20 % - Accent4 3" xfId="117"/>
    <cellStyle name="20 % - Accent4 3 2" xfId="210"/>
    <cellStyle name="20 % - Accent4 3 2 2" xfId="375"/>
    <cellStyle name="20 % - Accent4 3 3" xfId="294"/>
    <cellStyle name="20 % - Accent4 4" xfId="97"/>
    <cellStyle name="20 % - Accent4 4 2" xfId="195"/>
    <cellStyle name="20 % - Accent4 4 2 2" xfId="360"/>
    <cellStyle name="20 % - Accent4 4 3" xfId="279"/>
    <cellStyle name="20 % - Accent4 5" xfId="164"/>
    <cellStyle name="20 % - Accent4 5 2" xfId="329"/>
    <cellStyle name="20 % - Accent4 6" xfId="245"/>
    <cellStyle name="20 % - Accent5" xfId="34" builtinId="46" customBuiltin="1"/>
    <cellStyle name="20 % - Accent5 2" xfId="80"/>
    <cellStyle name="20 % - Accent5 2 2" xfId="137"/>
    <cellStyle name="20 % - Accent5 2 2 2" xfId="228"/>
    <cellStyle name="20 % - Accent5 2 2 2 2" xfId="393"/>
    <cellStyle name="20 % - Accent5 2 2 3" xfId="312"/>
    <cellStyle name="20 % - Accent5 2 3" xfId="182"/>
    <cellStyle name="20 % - Accent5 2 3 2" xfId="347"/>
    <cellStyle name="20 % - Accent5 2 4" xfId="266"/>
    <cellStyle name="20 % - Accent5 2 5" xfId="482"/>
    <cellStyle name="20 % - Accent5 2 6" xfId="416"/>
    <cellStyle name="20 % - Accent5 3" xfId="119"/>
    <cellStyle name="20 % - Accent5 3 2" xfId="212"/>
    <cellStyle name="20 % - Accent5 3 2 2" xfId="377"/>
    <cellStyle name="20 % - Accent5 3 3" xfId="296"/>
    <cellStyle name="20 % - Accent5 4" xfId="100"/>
    <cellStyle name="20 % - Accent5 4 2" xfId="197"/>
    <cellStyle name="20 % - Accent5 4 2 2" xfId="362"/>
    <cellStyle name="20 % - Accent5 4 3" xfId="281"/>
    <cellStyle name="20 % - Accent5 5" xfId="166"/>
    <cellStyle name="20 % - Accent5 5 2" xfId="331"/>
    <cellStyle name="20 % - Accent5 6" xfId="247"/>
    <cellStyle name="20 % - Accent6" xfId="38" builtinId="50" customBuiltin="1"/>
    <cellStyle name="20 % - Accent6 2" xfId="82"/>
    <cellStyle name="20 % - Accent6 2 2" xfId="139"/>
    <cellStyle name="20 % - Accent6 2 2 2" xfId="230"/>
    <cellStyle name="20 % - Accent6 2 2 2 2" xfId="395"/>
    <cellStyle name="20 % - Accent6 2 2 3" xfId="314"/>
    <cellStyle name="20 % - Accent6 2 3" xfId="184"/>
    <cellStyle name="20 % - Accent6 2 3 2" xfId="349"/>
    <cellStyle name="20 % - Accent6 2 4" xfId="268"/>
    <cellStyle name="20 % - Accent6 2 5" xfId="484"/>
    <cellStyle name="20 % - Accent6 2 6" xfId="417"/>
    <cellStyle name="20 % - Accent6 3" xfId="121"/>
    <cellStyle name="20 % - Accent6 3 2" xfId="214"/>
    <cellStyle name="20 % - Accent6 3 2 2" xfId="379"/>
    <cellStyle name="20 % - Accent6 3 3" xfId="298"/>
    <cellStyle name="20 % - Accent6 4" xfId="103"/>
    <cellStyle name="20 % - Accent6 4 2" xfId="199"/>
    <cellStyle name="20 % - Accent6 4 2 2" xfId="364"/>
    <cellStyle name="20 % - Accent6 4 3" xfId="283"/>
    <cellStyle name="20 % - Accent6 5" xfId="168"/>
    <cellStyle name="20 % - Accent6 5 2" xfId="333"/>
    <cellStyle name="20 % - Accent6 6" xfId="249"/>
    <cellStyle name="40 % - Accent1" xfId="19" builtinId="31" customBuiltin="1"/>
    <cellStyle name="40 % - Accent1 2" xfId="73"/>
    <cellStyle name="40 % - Accent1 2 2" xfId="130"/>
    <cellStyle name="40 % - Accent1 2 2 2" xfId="221"/>
    <cellStyle name="40 % - Accent1 2 2 2 2" xfId="386"/>
    <cellStyle name="40 % - Accent1 2 2 3" xfId="305"/>
    <cellStyle name="40 % - Accent1 2 3" xfId="175"/>
    <cellStyle name="40 % - Accent1 2 3 2" xfId="340"/>
    <cellStyle name="40 % - Accent1 2 4" xfId="259"/>
    <cellStyle name="40 % - Accent1 2 5" xfId="475"/>
    <cellStyle name="40 % - Accent1 2 6" xfId="418"/>
    <cellStyle name="40 % - Accent1 3" xfId="112"/>
    <cellStyle name="40 % - Accent1 3 2" xfId="205"/>
    <cellStyle name="40 % - Accent1 3 2 2" xfId="370"/>
    <cellStyle name="40 % - Accent1 3 3" xfId="289"/>
    <cellStyle name="40 % - Accent1 4" xfId="88"/>
    <cellStyle name="40 % - Accent1 4 2" xfId="190"/>
    <cellStyle name="40 % - Accent1 4 2 2" xfId="355"/>
    <cellStyle name="40 % - Accent1 4 3" xfId="274"/>
    <cellStyle name="40 % - Accent1 5" xfId="159"/>
    <cellStyle name="40 % - Accent1 5 2" xfId="324"/>
    <cellStyle name="40 % - Accent1 6" xfId="240"/>
    <cellStyle name="40 % - Accent2" xfId="23" builtinId="35" customBuiltin="1"/>
    <cellStyle name="40 % - Accent2 2" xfId="75"/>
    <cellStyle name="40 % - Accent2 2 2" xfId="132"/>
    <cellStyle name="40 % - Accent2 2 2 2" xfId="223"/>
    <cellStyle name="40 % - Accent2 2 2 2 2" xfId="388"/>
    <cellStyle name="40 % - Accent2 2 2 3" xfId="307"/>
    <cellStyle name="40 % - Accent2 2 3" xfId="177"/>
    <cellStyle name="40 % - Accent2 2 3 2" xfId="342"/>
    <cellStyle name="40 % - Accent2 2 4" xfId="261"/>
    <cellStyle name="40 % - Accent2 2 5" xfId="477"/>
    <cellStyle name="40 % - Accent2 2 6" xfId="419"/>
    <cellStyle name="40 % - Accent2 3" xfId="114"/>
    <cellStyle name="40 % - Accent2 3 2" xfId="207"/>
    <cellStyle name="40 % - Accent2 3 2 2" xfId="372"/>
    <cellStyle name="40 % - Accent2 3 3" xfId="291"/>
    <cellStyle name="40 % - Accent2 4" xfId="91"/>
    <cellStyle name="40 % - Accent2 4 2" xfId="192"/>
    <cellStyle name="40 % - Accent2 4 2 2" xfId="357"/>
    <cellStyle name="40 % - Accent2 4 3" xfId="276"/>
    <cellStyle name="40 % - Accent2 5" xfId="161"/>
    <cellStyle name="40 % - Accent2 5 2" xfId="326"/>
    <cellStyle name="40 % - Accent2 6" xfId="242"/>
    <cellStyle name="40 % - Accent3" xfId="27" builtinId="39" customBuiltin="1"/>
    <cellStyle name="40 % - Accent3 2" xfId="77"/>
    <cellStyle name="40 % - Accent3 2 2" xfId="134"/>
    <cellStyle name="40 % - Accent3 2 2 2" xfId="225"/>
    <cellStyle name="40 % - Accent3 2 2 2 2" xfId="390"/>
    <cellStyle name="40 % - Accent3 2 2 3" xfId="309"/>
    <cellStyle name="40 % - Accent3 2 3" xfId="179"/>
    <cellStyle name="40 % - Accent3 2 3 2" xfId="344"/>
    <cellStyle name="40 % - Accent3 2 4" xfId="263"/>
    <cellStyle name="40 % - Accent3 2 5" xfId="479"/>
    <cellStyle name="40 % - Accent3 2 6" xfId="420"/>
    <cellStyle name="40 % - Accent3 3" xfId="116"/>
    <cellStyle name="40 % - Accent3 3 2" xfId="209"/>
    <cellStyle name="40 % - Accent3 3 2 2" xfId="374"/>
    <cellStyle name="40 % - Accent3 3 3" xfId="293"/>
    <cellStyle name="40 % - Accent3 4" xfId="94"/>
    <cellStyle name="40 % - Accent3 4 2" xfId="194"/>
    <cellStyle name="40 % - Accent3 4 2 2" xfId="359"/>
    <cellStyle name="40 % - Accent3 4 3" xfId="278"/>
    <cellStyle name="40 % - Accent3 5" xfId="163"/>
    <cellStyle name="40 % - Accent3 5 2" xfId="328"/>
    <cellStyle name="40 % - Accent3 6" xfId="244"/>
    <cellStyle name="40 % - Accent4" xfId="31" builtinId="43" customBuiltin="1"/>
    <cellStyle name="40 % - Accent4 2" xfId="79"/>
    <cellStyle name="40 % - Accent4 2 2" xfId="136"/>
    <cellStyle name="40 % - Accent4 2 2 2" xfId="227"/>
    <cellStyle name="40 % - Accent4 2 2 2 2" xfId="392"/>
    <cellStyle name="40 % - Accent4 2 2 3" xfId="311"/>
    <cellStyle name="40 % - Accent4 2 3" xfId="181"/>
    <cellStyle name="40 % - Accent4 2 3 2" xfId="346"/>
    <cellStyle name="40 % - Accent4 2 4" xfId="265"/>
    <cellStyle name="40 % - Accent4 2 5" xfId="481"/>
    <cellStyle name="40 % - Accent4 2 6" xfId="421"/>
    <cellStyle name="40 % - Accent4 3" xfId="118"/>
    <cellStyle name="40 % - Accent4 3 2" xfId="211"/>
    <cellStyle name="40 % - Accent4 3 2 2" xfId="376"/>
    <cellStyle name="40 % - Accent4 3 3" xfId="295"/>
    <cellStyle name="40 % - Accent4 4" xfId="98"/>
    <cellStyle name="40 % - Accent4 4 2" xfId="196"/>
    <cellStyle name="40 % - Accent4 4 2 2" xfId="361"/>
    <cellStyle name="40 % - Accent4 4 3" xfId="280"/>
    <cellStyle name="40 % - Accent4 5" xfId="165"/>
    <cellStyle name="40 % - Accent4 5 2" xfId="330"/>
    <cellStyle name="40 % - Accent4 6" xfId="246"/>
    <cellStyle name="40 % - Accent5" xfId="35" builtinId="47" customBuiltin="1"/>
    <cellStyle name="40 % - Accent5 2" xfId="81"/>
    <cellStyle name="40 % - Accent5 2 2" xfId="138"/>
    <cellStyle name="40 % - Accent5 2 2 2" xfId="229"/>
    <cellStyle name="40 % - Accent5 2 2 2 2" xfId="394"/>
    <cellStyle name="40 % - Accent5 2 2 3" xfId="313"/>
    <cellStyle name="40 % - Accent5 2 3" xfId="183"/>
    <cellStyle name="40 % - Accent5 2 3 2" xfId="348"/>
    <cellStyle name="40 % - Accent5 2 4" xfId="267"/>
    <cellStyle name="40 % - Accent5 2 5" xfId="483"/>
    <cellStyle name="40 % - Accent5 2 6" xfId="422"/>
    <cellStyle name="40 % - Accent5 3" xfId="120"/>
    <cellStyle name="40 % - Accent5 3 2" xfId="213"/>
    <cellStyle name="40 % - Accent5 3 2 2" xfId="378"/>
    <cellStyle name="40 % - Accent5 3 3" xfId="297"/>
    <cellStyle name="40 % - Accent5 4" xfId="101"/>
    <cellStyle name="40 % - Accent5 4 2" xfId="198"/>
    <cellStyle name="40 % - Accent5 4 2 2" xfId="363"/>
    <cellStyle name="40 % - Accent5 4 3" xfId="282"/>
    <cellStyle name="40 % - Accent5 5" xfId="167"/>
    <cellStyle name="40 % - Accent5 5 2" xfId="332"/>
    <cellStyle name="40 % - Accent5 6" xfId="248"/>
    <cellStyle name="40 % - Accent6" xfId="39" builtinId="51" customBuiltin="1"/>
    <cellStyle name="40 % - Accent6 2" xfId="83"/>
    <cellStyle name="40 % - Accent6 2 2" xfId="140"/>
    <cellStyle name="40 % - Accent6 2 2 2" xfId="231"/>
    <cellStyle name="40 % - Accent6 2 2 2 2" xfId="396"/>
    <cellStyle name="40 % - Accent6 2 2 3" xfId="315"/>
    <cellStyle name="40 % - Accent6 2 3" xfId="185"/>
    <cellStyle name="40 % - Accent6 2 3 2" xfId="350"/>
    <cellStyle name="40 % - Accent6 2 4" xfId="269"/>
    <cellStyle name="40 % - Accent6 2 5" xfId="485"/>
    <cellStyle name="40 % - Accent6 2 6" xfId="423"/>
    <cellStyle name="40 % - Accent6 3" xfId="122"/>
    <cellStyle name="40 % - Accent6 3 2" xfId="215"/>
    <cellStyle name="40 % - Accent6 3 2 2" xfId="380"/>
    <cellStyle name="40 % - Accent6 3 3" xfId="299"/>
    <cellStyle name="40 % - Accent6 4" xfId="104"/>
    <cellStyle name="40 % - Accent6 4 2" xfId="200"/>
    <cellStyle name="40 % - Accent6 4 2 2" xfId="365"/>
    <cellStyle name="40 % - Accent6 4 3" xfId="284"/>
    <cellStyle name="40 % - Accent6 5" xfId="169"/>
    <cellStyle name="40 % - Accent6 5 2" xfId="334"/>
    <cellStyle name="40 % - Accent6 6" xfId="250"/>
    <cellStyle name="60 % - Accent1" xfId="20" builtinId="32" customBuiltin="1"/>
    <cellStyle name="60 % - Accent1 2" xfId="424"/>
    <cellStyle name="60 % - Accent2" xfId="24" builtinId="36" customBuiltin="1"/>
    <cellStyle name="60 % - Accent2 2" xfId="425"/>
    <cellStyle name="60 % - Accent3" xfId="28" builtinId="40" customBuiltin="1"/>
    <cellStyle name="60 % - Accent3 2" xfId="426"/>
    <cellStyle name="60 % - Accent4" xfId="32" builtinId="44" customBuiltin="1"/>
    <cellStyle name="60 % - Accent4 2" xfId="427"/>
    <cellStyle name="60 % - Accent5" xfId="36" builtinId="48" customBuiltin="1"/>
    <cellStyle name="60 % - Accent5 2" xfId="428"/>
    <cellStyle name="60 % - Accent6" xfId="40" builtinId="52" customBuiltin="1"/>
    <cellStyle name="60 % - Accent6 2" xfId="429"/>
    <cellStyle name="Accent1" xfId="17" builtinId="29" customBuiltin="1"/>
    <cellStyle name="Accent1 2" xfId="430"/>
    <cellStyle name="Accent2" xfId="21" builtinId="33" customBuiltin="1"/>
    <cellStyle name="Accent2 2" xfId="431"/>
    <cellStyle name="Accent3" xfId="25" builtinId="37" customBuiltin="1"/>
    <cellStyle name="Accent3 2" xfId="432"/>
    <cellStyle name="Accent4" xfId="29" builtinId="41" customBuiltin="1"/>
    <cellStyle name="Accent4 2" xfId="433"/>
    <cellStyle name="Accent5" xfId="33" builtinId="45" customBuiltin="1"/>
    <cellStyle name="Accent5 2" xfId="434"/>
    <cellStyle name="Accent6" xfId="37" builtinId="49" customBuiltin="1"/>
    <cellStyle name="Accent6 2" xfId="435"/>
    <cellStyle name="Ajouté" xfId="47"/>
    <cellStyle name="Avertissement" xfId="14" builtinId="11" customBuiltin="1"/>
    <cellStyle name="Avertissement 2" xfId="436"/>
    <cellStyle name="Calcul" xfId="11" builtinId="22" customBuiltin="1"/>
    <cellStyle name="Calcul 2" xfId="437"/>
    <cellStyle name="Calcul 2 2" xfId="461"/>
    <cellStyle name="Calcul 2 3" xfId="489"/>
    <cellStyle name="Cellule liée" xfId="12" builtinId="24" customBuiltin="1"/>
    <cellStyle name="Cellule liée 2" xfId="438"/>
    <cellStyle name="Commentaire 2" xfId="66"/>
    <cellStyle name="Commentaire 2 2" xfId="85"/>
    <cellStyle name="Commentaire 2 2 2" xfId="142"/>
    <cellStyle name="Commentaire 2 2 2 2" xfId="233"/>
    <cellStyle name="Commentaire 2 2 2 2 2" xfId="398"/>
    <cellStyle name="Commentaire 2 2 2 3" xfId="317"/>
    <cellStyle name="Commentaire 2 2 3" xfId="187"/>
    <cellStyle name="Commentaire 2 2 3 2" xfId="352"/>
    <cellStyle name="Commentaire 2 2 4" xfId="271"/>
    <cellStyle name="Commentaire 2 2 5" xfId="486"/>
    <cellStyle name="Commentaire 2 2 6" xfId="462"/>
    <cellStyle name="Commentaire 2 3" xfId="128"/>
    <cellStyle name="Commentaire 2 3 2" xfId="219"/>
    <cellStyle name="Commentaire 2 3 2 2" xfId="384"/>
    <cellStyle name="Commentaire 2 3 3" xfId="303"/>
    <cellStyle name="Commentaire 2 4" xfId="107"/>
    <cellStyle name="Commentaire 2 4 2" xfId="202"/>
    <cellStyle name="Commentaire 2 4 2 2" xfId="367"/>
    <cellStyle name="Commentaire 2 4 3" xfId="286"/>
    <cellStyle name="Commentaire 2 5" xfId="173"/>
    <cellStyle name="Commentaire 2 5 2" xfId="338"/>
    <cellStyle name="Commentaire 2 6" xfId="257"/>
    <cellStyle name="Commentaire 2 7" xfId="471"/>
    <cellStyle name="Commentaire 2 8" xfId="439"/>
    <cellStyle name="Commentaire 2 9" xfId="490"/>
    <cellStyle name="Commune" xfId="48"/>
    <cellStyle name="Confirmé" xfId="49"/>
    <cellStyle name="Entrée" xfId="9" builtinId="20" customBuiltin="1"/>
    <cellStyle name="Entrée 2" xfId="440"/>
    <cellStyle name="Entrée 2 2" xfId="463"/>
    <cellStyle name="Entrée 2 3" xfId="491"/>
    <cellStyle name="Insatisfaisant" xfId="8" builtinId="27" customBuiltin="1"/>
    <cellStyle name="Insatisfaisant 2" xfId="441"/>
    <cellStyle name="Milliers" xfId="495" builtinId="3"/>
    <cellStyle name="Milliers 2" xfId="71"/>
    <cellStyle name="Milliers 2 2" xfId="149"/>
    <cellStyle name="Milliers 2 3" xfId="89"/>
    <cellStyle name="Milliers 2 4" xfId="406"/>
    <cellStyle name="Milliers 3" xfId="63"/>
    <cellStyle name="Milliers 3 2" xfId="468"/>
    <cellStyle name="Milliers 3 3" xfId="442"/>
    <cellStyle name="Milliers 4" xfId="92"/>
    <cellStyle name="Milliers 5" xfId="321"/>
    <cellStyle name="Milliers 6" xfId="403"/>
    <cellStyle name="Milliers 7" xfId="155"/>
    <cellStyle name="Neutre 2" xfId="65"/>
    <cellStyle name="Neutre 2 2" xfId="470"/>
    <cellStyle name="Neutre 2 3" xfId="443"/>
    <cellStyle name="Neutre 3" xfId="69"/>
    <cellStyle name="Neutre 4" xfId="59"/>
    <cellStyle name="Normal" xfId="0" builtinId="0"/>
    <cellStyle name="Normal 10" xfId="96"/>
    <cellStyle name="Normal 11" xfId="156"/>
    <cellStyle name="Normal 12" xfId="237"/>
    <cellStyle name="Normal 12 2" xfId="402"/>
    <cellStyle name="Normal 13" xfId="251"/>
    <cellStyle name="Normal 14" xfId="238"/>
    <cellStyle name="Normal 15" xfId="405"/>
    <cellStyle name="Normal 16" xfId="46"/>
    <cellStyle name="Normal 2" xfId="43"/>
    <cellStyle name="Normal 2 2" xfId="44"/>
    <cellStyle name="Normal 2 3" xfId="56"/>
    <cellStyle name="Normal 2 3 2" xfId="126"/>
    <cellStyle name="Normal 2 3 2 2" xfId="217"/>
    <cellStyle name="Normal 2 3 2 2 2" xfId="382"/>
    <cellStyle name="Normal 2 3 2 3" xfId="301"/>
    <cellStyle name="Normal 2 3 3" xfId="150"/>
    <cellStyle name="Normal 2 3 4" xfId="171"/>
    <cellStyle name="Normal 2 3 4 2" xfId="336"/>
    <cellStyle name="Normal 2 3 5" xfId="255"/>
    <cellStyle name="Normal 2 3 6" xfId="466"/>
    <cellStyle name="Normal 2 3 7" xfId="444"/>
    <cellStyle name="Normal 2 4" xfId="110"/>
    <cellStyle name="Normal 2 4 2" xfId="203"/>
    <cellStyle name="Normal 2 4 2 2" xfId="368"/>
    <cellStyle name="Normal 2 4 3" xfId="287"/>
    <cellStyle name="Normal 2 5" xfId="157"/>
    <cellStyle name="Normal 2 5 2" xfId="322"/>
    <cellStyle name="Normal 2 6" xfId="253"/>
    <cellStyle name="Normal 3" xfId="45"/>
    <cellStyle name="Normal 3 2" xfId="70"/>
    <cellStyle name="Normal 3 2 2" xfId="473"/>
    <cellStyle name="Normal 3 2 3" xfId="445"/>
    <cellStyle name="Normal 3 3" xfId="60"/>
    <cellStyle name="Normal 3 4" xfId="124"/>
    <cellStyle name="Normal 3 5" xfId="102"/>
    <cellStyle name="Normal 3 6" xfId="54"/>
    <cellStyle name="Normal 4" xfId="41"/>
    <cellStyle name="Normal 4 2" xfId="99"/>
    <cellStyle name="Normal 4 2 2" xfId="487"/>
    <cellStyle name="Normal 4 2 3" xfId="446"/>
    <cellStyle name="Normal 4 3" xfId="61"/>
    <cellStyle name="Normal 4 4" xfId="410"/>
    <cellStyle name="Normal 5" xfId="64"/>
    <cellStyle name="Normal 5 2" xfId="84"/>
    <cellStyle name="Normal 5 2 2" xfId="141"/>
    <cellStyle name="Normal 5 2 2 2" xfId="232"/>
    <cellStyle name="Normal 5 2 2 2 2" xfId="397"/>
    <cellStyle name="Normal 5 2 2 3" xfId="316"/>
    <cellStyle name="Normal 5 2 3" xfId="186"/>
    <cellStyle name="Normal 5 2 3 2" xfId="351"/>
    <cellStyle name="Normal 5 2 4" xfId="270"/>
    <cellStyle name="Normal 5 3" xfId="127"/>
    <cellStyle name="Normal 5 3 2" xfId="218"/>
    <cellStyle name="Normal 5 3 2 2" xfId="383"/>
    <cellStyle name="Normal 5 3 3" xfId="302"/>
    <cellStyle name="Normal 5 4" xfId="106"/>
    <cellStyle name="Normal 5 4 2" xfId="201"/>
    <cellStyle name="Normal 5 4 2 2" xfId="366"/>
    <cellStyle name="Normal 5 4 3" xfId="285"/>
    <cellStyle name="Normal 5 5" xfId="95"/>
    <cellStyle name="Normal 5 6" xfId="172"/>
    <cellStyle name="Normal 5 6 2" xfId="337"/>
    <cellStyle name="Normal 5 7" xfId="256"/>
    <cellStyle name="Normal 5 8" xfId="408"/>
    <cellStyle name="Normal 5 8 2" xfId="469"/>
    <cellStyle name="Normal 5 9" xfId="411"/>
    <cellStyle name="Normal 6" xfId="67"/>
    <cellStyle name="Normal 6 2" xfId="143"/>
    <cellStyle name="Normal 6 2 2" xfId="234"/>
    <cellStyle name="Normal 6 2 2 2" xfId="399"/>
    <cellStyle name="Normal 6 2 3" xfId="318"/>
    <cellStyle name="Normal 7" xfId="57"/>
    <cellStyle name="Normal 7 2" xfId="151"/>
    <cellStyle name="Normal 8" xfId="53"/>
    <cellStyle name="Normal 8 2" xfId="123"/>
    <cellStyle name="Normal 8 2 2" xfId="216"/>
    <cellStyle name="Normal 8 2 2 2" xfId="381"/>
    <cellStyle name="Normal 8 2 3" xfId="300"/>
    <cellStyle name="Normal 8 3" xfId="153"/>
    <cellStyle name="Normal 8 4" xfId="170"/>
    <cellStyle name="Normal 8 4 2" xfId="335"/>
    <cellStyle name="Normal 8 5" xfId="254"/>
    <cellStyle name="Normal 9" xfId="108"/>
    <cellStyle name="Percentual 2" xfId="407"/>
    <cellStyle name="Pourcentage" xfId="1" builtinId="5"/>
    <cellStyle name="Pourcentage 2" xfId="42"/>
    <cellStyle name="Pourcentage 2 2" xfId="62"/>
    <cellStyle name="Pourcentage 2 2 2" xfId="154"/>
    <cellStyle name="Pourcentage 2 2 2 2" xfId="236"/>
    <cellStyle name="Pourcentage 2 2 2 2 2" xfId="401"/>
    <cellStyle name="Pourcentage 2 2 2 3" xfId="320"/>
    <cellStyle name="Pourcentage 2 2 3" xfId="467"/>
    <cellStyle name="Pourcentage 2 2 4" xfId="458"/>
    <cellStyle name="Pourcentage 2 3" xfId="125"/>
    <cellStyle name="Pourcentage 2 3 2" xfId="494"/>
    <cellStyle name="Pourcentage 2 4" xfId="86"/>
    <cellStyle name="Pourcentage 2 4 2" xfId="188"/>
    <cellStyle name="Pourcentage 2 4 2 2" xfId="353"/>
    <cellStyle name="Pourcentage 2 4 3" xfId="272"/>
    <cellStyle name="Pourcentage 2 5" xfId="55"/>
    <cellStyle name="Pourcentage 2 6" xfId="409"/>
    <cellStyle name="Pourcentage 3" xfId="68"/>
    <cellStyle name="Pourcentage 3 2" xfId="144"/>
    <cellStyle name="Pourcentage 3 2 2" xfId="235"/>
    <cellStyle name="Pourcentage 3 2 2 2" xfId="400"/>
    <cellStyle name="Pourcentage 3 2 3" xfId="319"/>
    <cellStyle name="Pourcentage 3 2 4" xfId="488"/>
    <cellStyle name="Pourcentage 3 2 5" xfId="459"/>
    <cellStyle name="Pourcentage 3 3" xfId="472"/>
    <cellStyle name="Pourcentage 3 4" xfId="447"/>
    <cellStyle name="Pourcentage 4" xfId="58"/>
    <cellStyle name="Pourcentage 4 2" xfId="152"/>
    <cellStyle name="Pourcentage 5" xfId="109"/>
    <cellStyle name="Pourcentage 6" xfId="105"/>
    <cellStyle name="Pourcentage 7" xfId="252"/>
    <cellStyle name="Pourcentage 8" xfId="404"/>
    <cellStyle name="Pourcentage 9" xfId="50"/>
    <cellStyle name="Satisfaisant" xfId="7" builtinId="26" customBuiltin="1"/>
    <cellStyle name="Satisfaisant 2" xfId="448"/>
    <cellStyle name="Secteur" xfId="51"/>
    <cellStyle name="Sortie" xfId="10" builtinId="21" customBuiltin="1"/>
    <cellStyle name="Sortie 2" xfId="449"/>
    <cellStyle name="Sortie 2 2" xfId="464"/>
    <cellStyle name="Sortie 2 3" xfId="492"/>
    <cellStyle name="Supprimé" xfId="52"/>
    <cellStyle name="Texte explicatif" xfId="15" builtinId="53" customBuiltin="1"/>
    <cellStyle name="Texte explicatif 2" xfId="450"/>
    <cellStyle name="Titre" xfId="2" builtinId="15" customBuiltin="1"/>
    <cellStyle name="Titre 2" xfId="451"/>
    <cellStyle name="Titre 1" xfId="3" builtinId="16" customBuiltin="1"/>
    <cellStyle name="Titre 1 2" xfId="452"/>
    <cellStyle name="Titre 2" xfId="4" builtinId="17" customBuiltin="1"/>
    <cellStyle name="Titre 2 2" xfId="453"/>
    <cellStyle name="Titre 3" xfId="5" builtinId="18" customBuiltin="1"/>
    <cellStyle name="Titre 3 2" xfId="454"/>
    <cellStyle name="Titre 3 2 2" xfId="460"/>
    <cellStyle name="Titre 4" xfId="6" builtinId="19" customBuiltin="1"/>
    <cellStyle name="Titre 4 2" xfId="455"/>
    <cellStyle name="Total" xfId="16" builtinId="25" customBuiltin="1"/>
    <cellStyle name="Total 2" xfId="456"/>
    <cellStyle name="Total 2 2" xfId="465"/>
    <cellStyle name="Total 2 3" xfId="493"/>
    <cellStyle name="Vérification" xfId="13" builtinId="23" customBuiltin="1"/>
    <cellStyle name="Vérification 2" xfId="457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39232</xdr:colOff>
      <xdr:row>0</xdr:row>
      <xdr:rowOff>179293</xdr:rowOff>
    </xdr:from>
    <xdr:to>
      <xdr:col>0</xdr:col>
      <xdr:colOff>857823</xdr:colOff>
      <xdr:row>2</xdr:row>
      <xdr:rowOff>243166</xdr:rowOff>
    </xdr:to>
    <xdr:pic>
      <xdr:nvPicPr>
        <xdr:cNvPr id="3" name="Image 2" descr="C:\Users\lm\AppData\Local\Microsoft\Windows\Temporary Internet Files\Content.Outlook\ZIDFTIT7\Ville-de-Sion.gi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47"/>
        <a:stretch/>
      </xdr:blipFill>
      <xdr:spPr bwMode="auto">
        <a:xfrm>
          <a:off x="39232" y="179293"/>
          <a:ext cx="818591" cy="691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view="pageLayout" zoomScaleNormal="85" workbookViewId="0">
      <selection activeCell="E6" sqref="E6"/>
    </sheetView>
  </sheetViews>
  <sheetFormatPr baseColWidth="10" defaultColWidth="11.42578125" defaultRowHeight="16.5"/>
  <cols>
    <col min="1" max="1" width="28.85546875" style="78" customWidth="1"/>
    <col min="2" max="2" width="31.5703125" style="78" customWidth="1"/>
    <col min="3" max="6" width="18.42578125" style="78" customWidth="1"/>
    <col min="7" max="7" width="12.42578125" style="78" customWidth="1"/>
    <col min="8" max="8" width="3.85546875" style="78" customWidth="1"/>
    <col min="9" max="9" width="22.140625" style="78" customWidth="1"/>
    <col min="10" max="10" width="11.42578125" style="78"/>
    <col min="11" max="11" width="21.85546875" style="78" customWidth="1"/>
    <col min="12" max="16384" width="11.42578125" style="78"/>
  </cols>
  <sheetData>
    <row r="1" spans="1:9" ht="25.15" customHeight="1">
      <c r="A1" s="176" t="s">
        <v>19</v>
      </c>
      <c r="B1" s="176"/>
      <c r="C1" s="176"/>
      <c r="D1" s="176"/>
      <c r="E1" s="115" t="s">
        <v>34</v>
      </c>
      <c r="F1" s="174"/>
      <c r="G1" s="174"/>
    </row>
    <row r="2" spans="1:9" ht="25.15" customHeight="1">
      <c r="A2" s="176"/>
      <c r="B2" s="176"/>
      <c r="C2" s="176"/>
      <c r="D2" s="176"/>
      <c r="E2" s="115" t="s">
        <v>35</v>
      </c>
      <c r="F2" s="174"/>
      <c r="G2" s="174"/>
    </row>
    <row r="3" spans="1:9" ht="25.15" customHeight="1">
      <c r="A3" s="176"/>
      <c r="B3" s="176"/>
      <c r="C3" s="176"/>
      <c r="D3" s="176"/>
      <c r="E3" s="77" t="s">
        <v>36</v>
      </c>
      <c r="F3" s="178"/>
      <c r="G3" s="179"/>
    </row>
    <row r="4" spans="1:9">
      <c r="A4" s="79"/>
      <c r="B4" s="79"/>
      <c r="C4" s="79"/>
      <c r="D4" s="79"/>
      <c r="E4" s="79"/>
      <c r="F4" s="79"/>
    </row>
    <row r="5" spans="1:9">
      <c r="A5" s="79"/>
      <c r="B5" s="79"/>
      <c r="C5" s="79"/>
      <c r="D5" s="159"/>
      <c r="E5" s="79"/>
      <c r="F5" s="79"/>
    </row>
    <row r="6" spans="1:9">
      <c r="A6" s="80" t="s">
        <v>31</v>
      </c>
      <c r="C6" s="79"/>
      <c r="D6" s="79"/>
      <c r="E6" s="79"/>
      <c r="F6" s="79"/>
      <c r="G6" s="79"/>
    </row>
    <row r="7" spans="1:9">
      <c r="A7" s="81" t="s">
        <v>29</v>
      </c>
      <c r="C7" s="82"/>
      <c r="D7" s="82"/>
      <c r="E7" s="82"/>
      <c r="F7" s="82"/>
      <c r="G7" s="83"/>
    </row>
    <row r="8" spans="1:9">
      <c r="A8" s="81" t="s">
        <v>30</v>
      </c>
      <c r="C8" s="82"/>
      <c r="D8" s="82"/>
      <c r="E8" s="82"/>
      <c r="F8" s="82"/>
      <c r="G8" s="83"/>
    </row>
    <row r="9" spans="1:9">
      <c r="A9" s="81" t="s">
        <v>33</v>
      </c>
      <c r="C9" s="82"/>
      <c r="D9" s="82"/>
      <c r="E9" s="82"/>
      <c r="F9" s="82"/>
      <c r="G9" s="83"/>
    </row>
    <row r="10" spans="1:9">
      <c r="A10" s="81"/>
      <c r="C10" s="82"/>
      <c r="D10" s="82"/>
      <c r="E10" s="82"/>
      <c r="F10" s="82"/>
      <c r="G10" s="83"/>
    </row>
    <row r="11" spans="1:9">
      <c r="A11" s="79"/>
      <c r="B11" s="79"/>
      <c r="C11" s="79"/>
      <c r="D11" s="79"/>
      <c r="E11" s="79"/>
      <c r="F11" s="79"/>
      <c r="G11" s="79"/>
    </row>
    <row r="12" spans="1:9">
      <c r="A12" s="84" t="s">
        <v>32</v>
      </c>
    </row>
    <row r="13" spans="1:9">
      <c r="A13" s="85" t="s">
        <v>50</v>
      </c>
      <c r="B13" s="86" t="s">
        <v>20</v>
      </c>
      <c r="C13" s="86"/>
      <c r="D13" s="86"/>
      <c r="F13" s="87" t="s">
        <v>21</v>
      </c>
      <c r="H13" s="88"/>
      <c r="I13" s="88"/>
    </row>
    <row r="14" spans="1:9" ht="8.1" customHeight="1">
      <c r="H14" s="88"/>
      <c r="I14" s="88"/>
    </row>
    <row r="15" spans="1:9">
      <c r="A15" s="168" t="s">
        <v>23</v>
      </c>
      <c r="B15" s="167" t="s">
        <v>28</v>
      </c>
      <c r="C15" s="167"/>
      <c r="D15" s="167" t="s">
        <v>24</v>
      </c>
      <c r="E15" s="167"/>
      <c r="F15" s="167" t="s">
        <v>25</v>
      </c>
    </row>
    <row r="16" spans="1:9" ht="28.9" customHeight="1">
      <c r="A16" s="89" t="s">
        <v>22</v>
      </c>
      <c r="B16" s="166" t="s">
        <v>27</v>
      </c>
      <c r="C16" s="177" t="s">
        <v>26</v>
      </c>
      <c r="D16" s="177"/>
      <c r="E16" s="175" t="s">
        <v>39</v>
      </c>
      <c r="F16" s="175"/>
    </row>
    <row r="17" spans="1:14">
      <c r="A17" s="114"/>
      <c r="B17" s="70"/>
      <c r="C17" s="71"/>
      <c r="D17" s="91" t="str">
        <f>IF(ISBLANK($B17),"",VLOOKUP($B17,données!$C$29:$D$35,2,FALSE))</f>
        <v/>
      </c>
      <c r="E17" s="71"/>
      <c r="F17" s="90" t="str">
        <f>IF(ISBLANK($B17),"",IF(VLOOKUP($B17,données!$C$29:$E$35,3,FALSE)="","",VLOOKUP($B17,données!$C$29:$E$35,3,FALSE)))</f>
        <v/>
      </c>
      <c r="G17" s="103"/>
      <c r="I17" s="103"/>
      <c r="K17" s="103"/>
    </row>
    <row r="18" spans="1:14">
      <c r="A18" s="112"/>
      <c r="B18" s="72"/>
      <c r="C18" s="73"/>
      <c r="D18" s="91" t="str">
        <f>IF(ISBLANK($B18),"",VLOOKUP($B18,données!$C$29:$D$35,2,FALSE))</f>
        <v/>
      </c>
      <c r="E18" s="73"/>
      <c r="F18" s="91" t="str">
        <f>IF(ISBLANK($B18),"",IF(VLOOKUP($B18,données!$C$29:$E$35,3,FALSE)="","",VLOOKUP($B18,données!$C$29:$E$35,3,FALSE)))</f>
        <v/>
      </c>
      <c r="G18" s="103"/>
      <c r="I18" s="110"/>
      <c r="K18" s="103"/>
    </row>
    <row r="19" spans="1:14">
      <c r="A19" s="112"/>
      <c r="B19" s="72"/>
      <c r="C19" s="73"/>
      <c r="D19" s="91" t="str">
        <f>IF(ISBLANK($B19),"",VLOOKUP($B19,données!$C$29:$D$35,2,FALSE))</f>
        <v/>
      </c>
      <c r="E19" s="73"/>
      <c r="F19" s="91" t="str">
        <f>IF(ISBLANK($B19),"",IF(VLOOKUP($B19,données!$C$29:$E$35,3,FALSE)="","",VLOOKUP($B19,données!$C$29:$E$35,3,FALSE)))</f>
        <v/>
      </c>
      <c r="G19" s="103"/>
      <c r="I19" s="110"/>
      <c r="K19" s="103"/>
    </row>
    <row r="20" spans="1:14">
      <c r="A20" s="112"/>
      <c r="B20" s="72"/>
      <c r="C20" s="73"/>
      <c r="D20" s="91" t="str">
        <f>IF(ISBLANK($B20),"",VLOOKUP($B20,données!$C$29:$D$35,2,FALSE))</f>
        <v/>
      </c>
      <c r="E20" s="73"/>
      <c r="F20" s="91" t="str">
        <f>IF(ISBLANK($B20),"",IF(VLOOKUP($B20,données!$C$29:$E$35,3,FALSE)="","",VLOOKUP($B20,données!$C$29:$E$35,3,FALSE)))</f>
        <v/>
      </c>
      <c r="G20" s="103"/>
      <c r="I20" s="110"/>
    </row>
    <row r="21" spans="1:14">
      <c r="A21" s="113"/>
      <c r="B21" s="74"/>
      <c r="C21" s="75"/>
      <c r="D21" s="92" t="str">
        <f>IF(ISBLANK($B21),"",VLOOKUP($B21,données!$C$29:$D$35,2,FALSE))</f>
        <v/>
      </c>
      <c r="E21" s="75"/>
      <c r="F21" s="92" t="str">
        <f>IF(ISBLANK($B21),"",IF(VLOOKUP($B21,données!$C$29:$E$35,3,FALSE)="","",VLOOKUP($B21,données!$C$29:$E$35,3,FALSE)))</f>
        <v/>
      </c>
      <c r="G21" s="103"/>
      <c r="I21" s="110"/>
      <c r="J21" s="111"/>
      <c r="K21" s="110"/>
      <c r="L21" s="111"/>
      <c r="M21" s="111"/>
      <c r="N21" s="111"/>
    </row>
    <row r="22" spans="1:14" ht="18.75">
      <c r="A22" s="93"/>
      <c r="B22" s="94"/>
      <c r="C22" s="94"/>
      <c r="D22" s="94"/>
      <c r="E22" s="94"/>
      <c r="F22" s="94"/>
      <c r="I22" s="110"/>
      <c r="J22" s="111"/>
      <c r="K22" s="110"/>
      <c r="L22" s="111"/>
      <c r="M22" s="111"/>
    </row>
    <row r="23" spans="1:14">
      <c r="A23" s="126"/>
      <c r="B23" s="126"/>
      <c r="C23" s="126"/>
      <c r="D23" s="95"/>
      <c r="E23" s="128"/>
      <c r="F23" s="126"/>
      <c r="H23" s="127"/>
      <c r="I23" s="110"/>
    </row>
    <row r="24" spans="1:14">
      <c r="A24" s="96"/>
      <c r="G24" s="79"/>
      <c r="I24" s="110"/>
    </row>
    <row r="25" spans="1:14">
      <c r="A25" s="80" t="s">
        <v>72</v>
      </c>
      <c r="B25" s="84"/>
      <c r="C25" s="84"/>
      <c r="D25" s="84"/>
      <c r="E25" s="84"/>
      <c r="F25" s="84"/>
      <c r="G25" s="79"/>
      <c r="H25" s="79"/>
      <c r="I25" s="110"/>
    </row>
    <row r="26" spans="1:14" ht="8.1" customHeight="1">
      <c r="A26" s="97"/>
      <c r="B26" s="79"/>
      <c r="C26" s="79"/>
      <c r="D26" s="98"/>
      <c r="E26" s="83"/>
      <c r="F26" s="83"/>
      <c r="G26" s="83"/>
      <c r="H26" s="99"/>
      <c r="I26" s="110"/>
    </row>
    <row r="27" spans="1:14" ht="16.5" customHeight="1">
      <c r="A27" s="184" t="s">
        <v>23</v>
      </c>
      <c r="B27" s="187" t="s">
        <v>28</v>
      </c>
      <c r="C27" s="181" t="s">
        <v>42</v>
      </c>
      <c r="D27" s="134"/>
      <c r="E27" s="134"/>
      <c r="F27" s="134"/>
      <c r="G27" s="134"/>
      <c r="H27" s="79"/>
      <c r="I27" s="110"/>
    </row>
    <row r="28" spans="1:14" ht="16.5" customHeight="1">
      <c r="A28" s="185"/>
      <c r="B28" s="188"/>
      <c r="C28" s="182"/>
      <c r="D28" s="79"/>
      <c r="I28" s="110"/>
    </row>
    <row r="29" spans="1:14">
      <c r="A29" s="186"/>
      <c r="B29" s="189"/>
      <c r="C29" s="183"/>
      <c r="D29" s="100"/>
      <c r="G29" s="103"/>
      <c r="I29" s="110"/>
    </row>
    <row r="30" spans="1:14" ht="17.25" customHeight="1">
      <c r="A30" s="96" t="str">
        <f>IF(OR(ISBLANK($B17),A17="Nom 1",A17=""),"",A17)</f>
        <v/>
      </c>
      <c r="B30" s="101" t="str">
        <f>IF(ISBLANK($B17),"",B17)</f>
        <v/>
      </c>
      <c r="C30" s="102" t="str">
        <f>IF(ISBLANK($B17),"",MAX(ROUND(données!D43,0),ROUND(données!E43,0)))&amp;IFERROR(VLOOKUP(B17,données!$C$29:$K$35,9,FALSE),"")</f>
        <v/>
      </c>
      <c r="D30" s="156" t="str">
        <f>IF(ISBLANK($B17),"",MAX(ROUND(données!D43,0),ROUND(données!E43,0)))</f>
        <v/>
      </c>
      <c r="E30" s="127" t="str">
        <f>IFERROR(VLOOKUP(B17,données!$C$29:$K$35,9,FALSE),"")</f>
        <v/>
      </c>
      <c r="F30" s="103"/>
      <c r="G30" s="103"/>
      <c r="I30" s="110"/>
    </row>
    <row r="31" spans="1:14">
      <c r="A31" s="79" t="str">
        <f>IF(OR(ISBLANK($B18),A18="Nom 1",A18=""),"",A18)</f>
        <v/>
      </c>
      <c r="B31" s="101" t="str">
        <f>IF(ISBLANK($B18),"",B18)</f>
        <v/>
      </c>
      <c r="C31" s="102" t="str">
        <f>IF(ISBLANK($B18),"",MAX(ROUND(données!D44,0),ROUND(données!E44,0)))&amp;IFERROR(VLOOKUP(B18,données!$C$29:$K$35,9,FALSE),"")</f>
        <v/>
      </c>
      <c r="D31" s="156" t="str">
        <f>IF(ISBLANK($B18),"",MAX(ROUND(données!D44,0),ROUND(données!E44,0)))</f>
        <v/>
      </c>
      <c r="E31" s="127" t="str">
        <f>IFERROR(VLOOKUP(B18,données!$C$29:$K$35,9,FALSE),"")</f>
        <v/>
      </c>
      <c r="I31" s="110"/>
    </row>
    <row r="32" spans="1:14">
      <c r="A32" s="79" t="str">
        <f>IF(OR(ISBLANK($B19),A19="Nom 1",A19=""),"",A19)</f>
        <v/>
      </c>
      <c r="B32" s="101" t="str">
        <f>IF(ISBLANK($B19),"",B19)</f>
        <v/>
      </c>
      <c r="C32" s="102" t="str">
        <f>IF(ISBLANK($B19),"",MAX(ROUND(données!D45,0),ROUND(données!E45,0)))&amp;IFERROR(VLOOKUP(B19,données!$C$29:$K$35,9,FALSE),"")</f>
        <v/>
      </c>
      <c r="D32" s="156" t="str">
        <f>IF(ISBLANK($B19),"",MAX(ROUND(données!D45,0),ROUND(données!E45,0)))</f>
        <v/>
      </c>
      <c r="E32" s="127" t="str">
        <f>IFERROR(VLOOKUP(B19,données!$C$29:$K$35,9,FALSE),"")</f>
        <v/>
      </c>
      <c r="F32" s="103"/>
      <c r="G32" s="103"/>
    </row>
    <row r="33" spans="1:9">
      <c r="A33" s="79" t="str">
        <f>IF(OR(ISBLANK($B20),A20="Nom 1",A20=""),"",A20)</f>
        <v/>
      </c>
      <c r="B33" s="101" t="str">
        <f>IF(ISBLANK($B20),"",B20)</f>
        <v/>
      </c>
      <c r="C33" s="102" t="str">
        <f>IF(ISBLANK($B20),"",MAX(ROUND(données!D46,0),ROUND(données!E46,0)))&amp;IFERROR(VLOOKUP(B20,données!$C$29:$K$35,9,FALSE),"")</f>
        <v/>
      </c>
      <c r="D33" s="156" t="str">
        <f>IF(ISBLANK($B20),"",MAX(ROUND(données!D46,0),ROUND(données!E46,0)))</f>
        <v/>
      </c>
      <c r="E33" s="127" t="str">
        <f>IFERROR(VLOOKUP(B20,données!$C$29:$K$35,9,FALSE),"")</f>
        <v/>
      </c>
      <c r="F33" s="103"/>
    </row>
    <row r="34" spans="1:9">
      <c r="A34" s="79" t="str">
        <f>IF(OR(ISBLANK($B21),A21="Nom 1",A21=""),"",A21)</f>
        <v/>
      </c>
      <c r="B34" s="101" t="str">
        <f>IF(ISBLANK($B21),"",B21)</f>
        <v/>
      </c>
      <c r="C34" s="102" t="str">
        <f>IF(ISBLANK($B21),"",MAX(ROUND(données!D47,0),ROUND(données!E47,0)))&amp;IFERROR(VLOOKUP(B21,données!$C$29:$K$35,9,FALSE),"")</f>
        <v/>
      </c>
      <c r="D34" s="156" t="str">
        <f>IF(ISBLANK($B21),"",MAX(ROUND(données!D47,0),ROUND(données!E47,0)))</f>
        <v/>
      </c>
      <c r="E34" s="127" t="str">
        <f>IFERROR(VLOOKUP(B21,données!$C$29:$K$35,9,FALSE),"")</f>
        <v/>
      </c>
    </row>
    <row r="35" spans="1:9">
      <c r="A35" s="104" t="s">
        <v>1</v>
      </c>
      <c r="B35" s="105"/>
      <c r="C35" s="158" t="str">
        <f>SUM(D30:D34)&amp;LEFT(E35,1)</f>
        <v>0</v>
      </c>
      <c r="D35" s="157"/>
      <c r="E35" s="127" t="str">
        <f>E30&amp;E31&amp;E32&amp;E33&amp;E34</f>
        <v/>
      </c>
    </row>
    <row r="36" spans="1:9">
      <c r="A36" s="139" t="str">
        <f>IF(LEFT(E35,1)="*","* sous réserve des réductions possibles selon norme VSS 640 281 en fonction du type de localisation","")</f>
        <v/>
      </c>
      <c r="B36" s="108"/>
      <c r="C36" s="109"/>
      <c r="D36" s="109"/>
      <c r="E36" s="152"/>
      <c r="F36" s="109"/>
      <c r="G36" s="111"/>
      <c r="H36" s="153"/>
      <c r="I36" s="111"/>
    </row>
    <row r="37" spans="1:9">
      <c r="A37" s="107"/>
      <c r="B37" s="108"/>
      <c r="C37" s="109"/>
      <c r="D37" s="109"/>
      <c r="E37" s="109"/>
      <c r="F37" s="109"/>
      <c r="H37" s="106"/>
    </row>
    <row r="38" spans="1:9">
      <c r="A38" s="111"/>
      <c r="B38" s="111"/>
      <c r="C38" s="111"/>
      <c r="D38" s="111"/>
      <c r="E38" s="111"/>
      <c r="F38" s="111"/>
      <c r="G38" s="111"/>
    </row>
    <row r="39" spans="1:9">
      <c r="A39" s="84" t="s">
        <v>69</v>
      </c>
      <c r="B39" s="161"/>
      <c r="C39" s="111"/>
      <c r="D39" s="111"/>
      <c r="E39" s="111"/>
      <c r="F39" s="111"/>
      <c r="G39" s="111"/>
    </row>
    <row r="40" spans="1:9" ht="4.5" customHeight="1">
      <c r="A40" s="161"/>
      <c r="B40" s="161"/>
    </row>
    <row r="41" spans="1:9" s="197" customFormat="1">
      <c r="A41" s="195" t="s">
        <v>60</v>
      </c>
      <c r="B41" s="196" t="s">
        <v>73</v>
      </c>
    </row>
    <row r="42" spans="1:9">
      <c r="A42" s="160" t="s">
        <v>61</v>
      </c>
      <c r="B42" s="71"/>
    </row>
    <row r="43" spans="1:9">
      <c r="A43" s="160" t="s">
        <v>62</v>
      </c>
      <c r="B43" s="73"/>
    </row>
    <row r="44" spans="1:9">
      <c r="A44" s="160" t="s">
        <v>66</v>
      </c>
      <c r="B44" s="75"/>
    </row>
    <row r="45" spans="1:9">
      <c r="A45" s="162" t="s">
        <v>1</v>
      </c>
      <c r="B45" s="165">
        <f>SUM(B42:B44)</f>
        <v>0</v>
      </c>
    </row>
    <row r="46" spans="1:9">
      <c r="A46" s="160"/>
      <c r="B46" s="160"/>
    </row>
    <row r="48" spans="1:9" ht="33">
      <c r="A48" s="163" t="s">
        <v>63</v>
      </c>
      <c r="B48" s="164" t="s">
        <v>67</v>
      </c>
    </row>
    <row r="49" spans="1:2">
      <c r="A49" s="173" t="s">
        <v>61</v>
      </c>
      <c r="B49" s="71"/>
    </row>
    <row r="50" spans="1:2">
      <c r="A50" s="173" t="s">
        <v>62</v>
      </c>
      <c r="B50" s="73"/>
    </row>
    <row r="51" spans="1:2">
      <c r="A51" s="173" t="s">
        <v>66</v>
      </c>
      <c r="B51" s="75"/>
    </row>
    <row r="52" spans="1:2">
      <c r="A52" s="172" t="s">
        <v>1</v>
      </c>
      <c r="B52" s="165">
        <f>SUM(B49:B51)</f>
        <v>0</v>
      </c>
    </row>
    <row r="55" spans="1:2">
      <c r="A55" s="163" t="s">
        <v>64</v>
      </c>
      <c r="B55" s="164" t="s">
        <v>68</v>
      </c>
    </row>
    <row r="56" spans="1:2">
      <c r="A56" s="171" t="s">
        <v>61</v>
      </c>
      <c r="B56" s="71"/>
    </row>
    <row r="57" spans="1:2">
      <c r="A57" s="171" t="s">
        <v>62</v>
      </c>
      <c r="B57" s="73"/>
    </row>
    <row r="58" spans="1:2">
      <c r="A58" s="171" t="s">
        <v>65</v>
      </c>
      <c r="B58" s="75"/>
    </row>
    <row r="59" spans="1:2">
      <c r="A59" s="172" t="s">
        <v>1</v>
      </c>
      <c r="B59" s="165">
        <f>SUM(B56:B58)</f>
        <v>0</v>
      </c>
    </row>
    <row r="68" spans="1:7">
      <c r="A68" s="170"/>
      <c r="E68" s="170"/>
    </row>
    <row r="69" spans="1:7">
      <c r="A69" s="170" t="s">
        <v>70</v>
      </c>
      <c r="D69" s="169"/>
      <c r="E69" s="170" t="s">
        <v>71</v>
      </c>
    </row>
    <row r="70" spans="1:7">
      <c r="A70" s="180"/>
      <c r="B70" s="180"/>
      <c r="E70" s="180"/>
      <c r="F70" s="180"/>
      <c r="G70" s="180"/>
    </row>
    <row r="71" spans="1:7">
      <c r="E71" s="180"/>
      <c r="F71" s="180"/>
      <c r="G71" s="180"/>
    </row>
  </sheetData>
  <sheetProtection password="E3A9" sheet="1" objects="1" scenarios="1"/>
  <dataConsolidate/>
  <mergeCells count="11">
    <mergeCell ref="A70:B70"/>
    <mergeCell ref="E70:G71"/>
    <mergeCell ref="C27:C29"/>
    <mergeCell ref="A27:A29"/>
    <mergeCell ref="B27:B29"/>
    <mergeCell ref="F1:G1"/>
    <mergeCell ref="E16:F16"/>
    <mergeCell ref="A1:D3"/>
    <mergeCell ref="C16:D16"/>
    <mergeCell ref="F2:G2"/>
    <mergeCell ref="F3:G3"/>
  </mergeCells>
  <conditionalFormatting sqref="E23">
    <cfRule type="expression" dxfId="0" priority="1">
      <formula>$H$23=1</formula>
    </cfRule>
  </conditionalFormatting>
  <dataValidations xWindow="956" yWindow="778" count="1">
    <dataValidation type="decimal" allowBlank="1" showInputMessage="1" showErrorMessage="1" errorTitle="Erreur" error="Un nombre est requis pour ce champ" sqref="C17:C21 E17:E21 B42:B44 B49:B51 B56:B58">
      <formula1>0</formula1>
      <formula2>1000000</formula2>
    </dataValidation>
  </dataValidations>
  <pageMargins left="0.7" right="0.7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6" yWindow="778" count="1">
        <x14:dataValidation type="list" allowBlank="1" showInputMessage="1" showErrorMessage="1">
          <x14:formula1>
            <xm:f>données!$C$29:$C$35</xm:f>
          </x14:formula1>
          <xm:sqref>B17:B21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1"/>
  <sheetViews>
    <sheetView topLeftCell="A13" zoomScale="70" zoomScaleNormal="70" workbookViewId="0">
      <selection activeCell="O36" sqref="O36"/>
    </sheetView>
  </sheetViews>
  <sheetFormatPr baseColWidth="10" defaultColWidth="11.5703125" defaultRowHeight="16.5"/>
  <cols>
    <col min="1" max="1" width="11.5703125" style="1"/>
    <col min="2" max="2" width="14.85546875" style="35" customWidth="1"/>
    <col min="3" max="3" width="40.7109375" style="1" customWidth="1"/>
    <col min="4" max="4" width="23.7109375" style="1" bestFit="1" customWidth="1"/>
    <col min="5" max="5" width="17.7109375" style="1" bestFit="1" customWidth="1"/>
    <col min="6" max="6" width="13.42578125" style="1" bestFit="1" customWidth="1"/>
    <col min="7" max="7" width="15" style="1" customWidth="1"/>
    <col min="8" max="8" width="11.28515625" style="1" customWidth="1"/>
    <col min="9" max="9" width="13" style="1" customWidth="1"/>
    <col min="10" max="10" width="9.42578125" style="1" customWidth="1"/>
    <col min="11" max="11" width="13.28515625" style="1" customWidth="1"/>
    <col min="12" max="12" width="13.140625" style="1" customWidth="1"/>
    <col min="13" max="13" width="26" style="1" bestFit="1" customWidth="1"/>
    <col min="14" max="23" width="8.7109375" style="1" customWidth="1"/>
    <col min="24" max="16384" width="11.5703125" style="1"/>
  </cols>
  <sheetData>
    <row r="2" spans="1:24">
      <c r="D2" s="116" t="s">
        <v>37</v>
      </c>
      <c r="G2" s="9"/>
    </row>
    <row r="3" spans="1:24">
      <c r="B3" s="62" t="s">
        <v>15</v>
      </c>
      <c r="I3" s="51"/>
      <c r="J3" s="51"/>
    </row>
    <row r="4" spans="1:24">
      <c r="B4" s="33"/>
      <c r="C4" s="8"/>
      <c r="E4" s="53" t="s">
        <v>16</v>
      </c>
      <c r="I4" s="9"/>
      <c r="J4" s="9"/>
    </row>
    <row r="5" spans="1:24">
      <c r="B5" s="4"/>
      <c r="C5" s="118"/>
      <c r="E5" s="53" t="s">
        <v>17</v>
      </c>
      <c r="I5" s="54"/>
      <c r="J5" s="29"/>
    </row>
    <row r="6" spans="1:24">
      <c r="B6" s="3"/>
      <c r="C6" s="117"/>
      <c r="I6" s="54"/>
      <c r="J6" s="29"/>
    </row>
    <row r="7" spans="1:24">
      <c r="B7" s="3"/>
      <c r="C7" s="117"/>
    </row>
    <row r="8" spans="1:24">
      <c r="B8" s="3"/>
      <c r="C8" s="117"/>
    </row>
    <row r="9" spans="1:24">
      <c r="B9" s="2"/>
      <c r="C9" s="119"/>
    </row>
    <row r="10" spans="1:24">
      <c r="B10" s="3"/>
      <c r="C10" s="9"/>
      <c r="D10" s="9"/>
      <c r="E10" s="9"/>
      <c r="F10" s="9"/>
      <c r="G10" s="9"/>
    </row>
    <row r="11" spans="1:24">
      <c r="B11" s="3"/>
      <c r="C11" s="9"/>
      <c r="D11" s="9"/>
      <c r="E11" s="9"/>
      <c r="F11" s="9"/>
      <c r="G11" s="9"/>
    </row>
    <row r="12" spans="1:24">
      <c r="B12" s="63"/>
      <c r="C12" s="26"/>
      <c r="D12" s="26"/>
      <c r="E12" s="26"/>
      <c r="F12" s="26"/>
      <c r="G12" s="26"/>
      <c r="H12" s="26"/>
      <c r="I12" s="26"/>
      <c r="J12" s="26"/>
      <c r="L12" s="32"/>
      <c r="M12" s="8"/>
      <c r="N12" s="31"/>
      <c r="O12" s="31"/>
      <c r="P12" s="31"/>
      <c r="Q12" s="31"/>
      <c r="R12" s="31"/>
      <c r="S12" s="31"/>
      <c r="T12" s="31"/>
      <c r="U12" s="31"/>
      <c r="V12" s="11"/>
      <c r="W12" s="11"/>
      <c r="X12" s="1" t="s">
        <v>14</v>
      </c>
    </row>
    <row r="13" spans="1:24">
      <c r="A13" s="50"/>
      <c r="B13" s="34"/>
      <c r="C13" s="24"/>
      <c r="D13" s="24"/>
      <c r="E13" s="24"/>
      <c r="F13" s="24"/>
      <c r="G13" s="24"/>
      <c r="H13" s="24"/>
      <c r="I13" s="24"/>
      <c r="J13" s="24"/>
      <c r="L13" s="28"/>
      <c r="M13" s="25"/>
      <c r="N13" s="17"/>
      <c r="O13" s="17"/>
      <c r="P13" s="17"/>
      <c r="Q13" s="17"/>
      <c r="R13" s="17"/>
      <c r="S13" s="17"/>
      <c r="T13" s="17"/>
      <c r="U13" s="17"/>
      <c r="V13" s="9"/>
      <c r="W13" s="9"/>
      <c r="X13" s="1" t="s">
        <v>14</v>
      </c>
    </row>
    <row r="14" spans="1:24">
      <c r="A14" s="50"/>
      <c r="B14" s="3"/>
      <c r="C14" s="25"/>
      <c r="D14" s="118"/>
      <c r="E14" s="124"/>
      <c r="F14" s="125"/>
      <c r="G14" s="39"/>
      <c r="H14" s="10"/>
      <c r="I14" s="10"/>
      <c r="J14" s="10"/>
      <c r="L14" s="28"/>
      <c r="M14" s="25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4">
      <c r="A15" s="50"/>
      <c r="B15" s="3"/>
      <c r="C15" s="25"/>
      <c r="D15" s="117"/>
      <c r="E15" s="41"/>
      <c r="F15" s="76"/>
      <c r="G15" s="40"/>
      <c r="H15" s="29"/>
      <c r="I15" s="29"/>
      <c r="J15" s="29"/>
      <c r="L15" s="23"/>
      <c r="M15" s="2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" t="s">
        <v>14</v>
      </c>
    </row>
    <row r="16" spans="1:24">
      <c r="A16" s="50"/>
      <c r="B16" s="3"/>
      <c r="C16" s="25"/>
      <c r="D16" s="117"/>
      <c r="E16" s="41"/>
      <c r="F16" s="41"/>
      <c r="G16" s="40"/>
      <c r="H16" s="29"/>
      <c r="I16" s="29"/>
      <c r="J16" s="29"/>
      <c r="X16" s="1" t="s">
        <v>14</v>
      </c>
    </row>
    <row r="17" spans="1:23">
      <c r="A17" s="50"/>
      <c r="B17" s="3"/>
      <c r="C17" s="25"/>
      <c r="D17" s="117"/>
      <c r="E17" s="41"/>
      <c r="F17" s="41"/>
      <c r="G17" s="40"/>
      <c r="H17" s="29"/>
      <c r="I17" s="29"/>
      <c r="J17" s="29"/>
      <c r="L17" s="28"/>
      <c r="M17" s="25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>
      <c r="A18" s="50"/>
      <c r="B18" s="3"/>
      <c r="C18" s="25"/>
      <c r="D18" s="117"/>
      <c r="E18" s="41"/>
      <c r="F18" s="41"/>
      <c r="G18" s="40"/>
      <c r="H18" s="29"/>
      <c r="I18" s="29"/>
      <c r="J18" s="29"/>
      <c r="L18" s="5"/>
    </row>
    <row r="19" spans="1:23" ht="15" customHeight="1">
      <c r="A19" s="50"/>
      <c r="B19" s="3"/>
      <c r="C19" s="25"/>
      <c r="D19" s="117"/>
      <c r="E19" s="41"/>
      <c r="F19" s="41"/>
      <c r="G19" s="40"/>
      <c r="H19" s="29"/>
      <c r="I19" s="29"/>
      <c r="J19" s="29"/>
      <c r="L19" s="9"/>
      <c r="M19" s="11"/>
      <c r="N19" s="8"/>
    </row>
    <row r="20" spans="1:23" ht="15" customHeight="1">
      <c r="A20" s="50"/>
      <c r="B20" s="3"/>
      <c r="C20" s="25"/>
      <c r="D20" s="117"/>
      <c r="E20" s="41"/>
      <c r="F20" s="41"/>
      <c r="G20" s="40"/>
      <c r="H20" s="29"/>
      <c r="I20" s="29"/>
      <c r="J20" s="29"/>
      <c r="L20" s="5"/>
      <c r="M20" s="5"/>
      <c r="N20" s="24"/>
    </row>
    <row r="21" spans="1:23" ht="15" customHeight="1">
      <c r="A21" s="50"/>
      <c r="B21" s="3"/>
      <c r="C21" s="25"/>
      <c r="D21" s="133"/>
      <c r="E21" s="133"/>
      <c r="F21" s="130"/>
      <c r="G21" s="131"/>
      <c r="H21" s="29"/>
      <c r="I21" s="29"/>
      <c r="J21" s="29"/>
      <c r="L21" s="11"/>
      <c r="M21" s="6"/>
      <c r="N21" s="120"/>
    </row>
    <row r="22" spans="1:23" ht="15" customHeight="1">
      <c r="A22" s="50"/>
      <c r="B22" s="3"/>
      <c r="C22" s="25"/>
      <c r="D22" s="117"/>
      <c r="E22" s="41"/>
      <c r="F22" s="41"/>
      <c r="G22" s="40"/>
      <c r="H22" s="29"/>
      <c r="I22" s="29"/>
      <c r="J22" s="29"/>
      <c r="L22" s="5"/>
      <c r="M22" s="7"/>
      <c r="N22" s="121"/>
    </row>
    <row r="23" spans="1:23">
      <c r="B23" s="3"/>
      <c r="C23" s="25"/>
      <c r="D23" s="117"/>
      <c r="E23" s="41"/>
      <c r="F23" s="41"/>
      <c r="G23" s="40"/>
      <c r="H23" s="29"/>
      <c r="I23" s="29"/>
      <c r="J23" s="29"/>
      <c r="L23" s="52"/>
    </row>
    <row r="24" spans="1:23">
      <c r="B24" s="3"/>
      <c r="C24" s="25"/>
      <c r="D24" s="117"/>
      <c r="E24" s="41"/>
      <c r="F24" s="41"/>
      <c r="G24" s="40"/>
      <c r="H24" s="29"/>
      <c r="I24" s="29"/>
      <c r="J24" s="29"/>
    </row>
    <row r="25" spans="1:23">
      <c r="A25" s="9" t="s">
        <v>14</v>
      </c>
      <c r="J25" s="123"/>
      <c r="K25" s="123"/>
      <c r="L25" s="123"/>
    </row>
    <row r="26" spans="1:23">
      <c r="A26" s="9" t="s">
        <v>14</v>
      </c>
      <c r="B26" s="62" t="s">
        <v>48</v>
      </c>
      <c r="C26" s="42"/>
      <c r="J26" s="59"/>
      <c r="K26" s="123"/>
      <c r="L26" s="123"/>
      <c r="N26" s="190"/>
      <c r="O26" s="191"/>
      <c r="P26" s="192"/>
    </row>
    <row r="27" spans="1:23">
      <c r="A27" s="17" t="s">
        <v>14</v>
      </c>
      <c r="B27" s="63"/>
      <c r="C27" s="26" t="s">
        <v>4</v>
      </c>
      <c r="D27" s="26"/>
      <c r="E27" s="26" t="s">
        <v>5</v>
      </c>
      <c r="F27" s="26"/>
      <c r="G27" s="26" t="s">
        <v>10</v>
      </c>
      <c r="H27" s="26"/>
      <c r="I27" s="26"/>
      <c r="J27" s="11"/>
      <c r="K27" s="11"/>
      <c r="L27" s="11"/>
      <c r="N27" s="12"/>
      <c r="O27" s="9"/>
      <c r="P27" s="13"/>
    </row>
    <row r="28" spans="1:23">
      <c r="A28" s="17" t="s">
        <v>14</v>
      </c>
      <c r="B28" s="34" t="s">
        <v>9</v>
      </c>
      <c r="C28" s="24" t="s">
        <v>8</v>
      </c>
      <c r="D28" s="25" t="s">
        <v>11</v>
      </c>
      <c r="E28" s="25" t="s">
        <v>6</v>
      </c>
      <c r="F28" s="25" t="s">
        <v>43</v>
      </c>
      <c r="G28" s="25" t="s">
        <v>44</v>
      </c>
      <c r="H28" s="24" t="s">
        <v>56</v>
      </c>
      <c r="I28" s="148" t="s">
        <v>57</v>
      </c>
      <c r="J28" s="5"/>
      <c r="K28" s="154" t="s">
        <v>58</v>
      </c>
      <c r="L28" s="24"/>
      <c r="N28" s="14"/>
      <c r="O28" s="5"/>
      <c r="P28" s="15"/>
    </row>
    <row r="29" spans="1:23">
      <c r="A29" s="17"/>
      <c r="B29" s="4" t="s">
        <v>51</v>
      </c>
      <c r="C29" s="135" t="s">
        <v>52</v>
      </c>
      <c r="D29" s="132" t="s">
        <v>38</v>
      </c>
      <c r="E29" s="118"/>
      <c r="F29" s="129">
        <v>1</v>
      </c>
      <c r="G29" s="122"/>
      <c r="H29" s="10"/>
      <c r="I29" s="10"/>
      <c r="J29" s="136"/>
      <c r="K29" s="5" t="str">
        <f>""</f>
        <v/>
      </c>
      <c r="L29" s="8"/>
      <c r="N29" s="20"/>
      <c r="O29" s="27"/>
      <c r="P29" s="21"/>
    </row>
    <row r="30" spans="1:23" ht="18">
      <c r="A30" s="19"/>
      <c r="B30" s="3" t="s">
        <v>7</v>
      </c>
      <c r="C30" s="56" t="s">
        <v>41</v>
      </c>
      <c r="D30" s="117" t="s">
        <v>18</v>
      </c>
      <c r="E30" s="133" t="s">
        <v>40</v>
      </c>
      <c r="F30" s="130">
        <f t="shared" ref="F30" si="0">1/50</f>
        <v>0.02</v>
      </c>
      <c r="G30" s="131">
        <v>1</v>
      </c>
      <c r="H30" s="29"/>
      <c r="I30" s="29"/>
      <c r="J30" s="60"/>
      <c r="K30" s="5" t="str">
        <f>""</f>
        <v/>
      </c>
      <c r="L30" s="9"/>
      <c r="N30" s="20"/>
      <c r="O30" s="27"/>
      <c r="P30" s="22"/>
    </row>
    <row r="31" spans="1:23">
      <c r="A31" s="19"/>
      <c r="B31" s="3" t="s">
        <v>7</v>
      </c>
      <c r="C31" s="24" t="s">
        <v>2</v>
      </c>
      <c r="D31" s="137" t="s">
        <v>13</v>
      </c>
      <c r="E31" s="119"/>
      <c r="F31" s="138">
        <f>1/4</f>
        <v>0.25</v>
      </c>
      <c r="G31" s="138"/>
      <c r="H31" s="29"/>
      <c r="I31" s="29"/>
      <c r="J31" s="60"/>
      <c r="K31" s="5" t="str">
        <f>""</f>
        <v/>
      </c>
      <c r="L31" s="9"/>
    </row>
    <row r="32" spans="1:23" ht="18">
      <c r="A32" s="19"/>
      <c r="B32" s="2" t="s">
        <v>7</v>
      </c>
      <c r="C32" s="25" t="s">
        <v>0</v>
      </c>
      <c r="D32" s="133" t="s">
        <v>18</v>
      </c>
      <c r="E32" s="133" t="s">
        <v>12</v>
      </c>
      <c r="F32" s="130">
        <f>1/20</f>
        <v>0.05</v>
      </c>
      <c r="G32" s="131">
        <f>1/4</f>
        <v>0.25</v>
      </c>
      <c r="H32" s="36"/>
      <c r="I32" s="36"/>
      <c r="J32" s="61"/>
      <c r="K32" s="5" t="str">
        <f>""</f>
        <v/>
      </c>
      <c r="L32" s="5"/>
    </row>
    <row r="33" spans="1:13" ht="18">
      <c r="A33" s="19"/>
      <c r="B33" s="3"/>
      <c r="C33" s="140" t="s">
        <v>53</v>
      </c>
      <c r="D33" s="145" t="s">
        <v>18</v>
      </c>
      <c r="E33" s="145"/>
      <c r="F33" s="146">
        <f>H33+I33</f>
        <v>1.2E-2</v>
      </c>
      <c r="G33" s="147"/>
      <c r="H33" s="150">
        <f>1/100</f>
        <v>0.01</v>
      </c>
      <c r="I33" s="150">
        <f>0.2/100</f>
        <v>2E-3</v>
      </c>
      <c r="J33" s="60"/>
      <c r="K33" s="155" t="s">
        <v>59</v>
      </c>
      <c r="L33" s="9"/>
    </row>
    <row r="34" spans="1:13" ht="18">
      <c r="A34" s="19"/>
      <c r="B34" s="3"/>
      <c r="C34" s="140" t="s">
        <v>54</v>
      </c>
      <c r="D34" s="144" t="s">
        <v>18</v>
      </c>
      <c r="E34" s="145"/>
      <c r="F34" s="150">
        <f t="shared" ref="F34:F35" si="1">H34+I34</f>
        <v>1.1000000000000001E-3</v>
      </c>
      <c r="G34" s="147"/>
      <c r="H34" s="150">
        <v>1E-3</v>
      </c>
      <c r="I34" s="150">
        <v>1E-4</v>
      </c>
      <c r="J34" s="60"/>
      <c r="K34" s="155" t="s">
        <v>59</v>
      </c>
      <c r="L34" s="9"/>
    </row>
    <row r="35" spans="1:13" ht="16.5" customHeight="1">
      <c r="A35" s="19"/>
      <c r="B35" s="3"/>
      <c r="C35" s="142" t="s">
        <v>55</v>
      </c>
      <c r="D35" s="145" t="s">
        <v>13</v>
      </c>
      <c r="E35" s="145"/>
      <c r="F35" s="150">
        <f t="shared" si="1"/>
        <v>0.1</v>
      </c>
      <c r="G35" s="143"/>
      <c r="H35" s="151">
        <v>0.1</v>
      </c>
      <c r="I35" s="29"/>
      <c r="J35" s="60"/>
      <c r="K35" s="155" t="s">
        <v>59</v>
      </c>
      <c r="L35" s="9"/>
    </row>
    <row r="36" spans="1:13" ht="16.5" customHeight="1">
      <c r="A36" s="19"/>
      <c r="B36" s="3"/>
      <c r="C36" s="141"/>
      <c r="D36" s="133"/>
      <c r="E36" s="133"/>
      <c r="F36" s="130"/>
      <c r="G36" s="131"/>
      <c r="H36" s="29"/>
      <c r="I36" s="29"/>
      <c r="J36" s="60"/>
      <c r="K36" s="9"/>
      <c r="L36" s="9"/>
    </row>
    <row r="37" spans="1:13" ht="16.5" customHeight="1">
      <c r="A37" s="19"/>
      <c r="B37" s="3"/>
      <c r="C37" s="25"/>
      <c r="D37" s="133"/>
      <c r="E37" s="133"/>
      <c r="F37" s="130"/>
      <c r="G37" s="131"/>
      <c r="H37" s="29"/>
      <c r="I37" s="29"/>
      <c r="J37" s="60"/>
      <c r="K37" s="9"/>
      <c r="L37" s="9"/>
    </row>
    <row r="38" spans="1:13" ht="16.5" customHeight="1">
      <c r="A38" s="9"/>
      <c r="B38" s="38"/>
      <c r="C38" s="25"/>
      <c r="D38" s="37"/>
      <c r="E38" s="37"/>
      <c r="F38" s="37"/>
      <c r="G38" s="37"/>
      <c r="H38" s="46"/>
      <c r="I38" s="47"/>
      <c r="J38" s="9"/>
      <c r="K38" s="9"/>
      <c r="L38" s="193"/>
      <c r="M38" s="193"/>
    </row>
    <row r="39" spans="1:13" ht="16.5" customHeight="1">
      <c r="A39" s="9"/>
      <c r="B39" s="55" t="s">
        <v>49</v>
      </c>
      <c r="C39" s="56"/>
      <c r="D39" s="65"/>
      <c r="E39" s="37"/>
      <c r="F39" s="37"/>
      <c r="G39" s="37"/>
      <c r="H39" s="46"/>
      <c r="I39" s="48"/>
      <c r="J39" s="5"/>
      <c r="K39" s="5"/>
      <c r="L39" s="194"/>
      <c r="M39" s="194"/>
    </row>
    <row r="40" spans="1:13" ht="16.5" customHeight="1">
      <c r="A40" s="9"/>
      <c r="B40" s="4"/>
      <c r="C40" s="43" t="s">
        <v>3</v>
      </c>
      <c r="D40" s="44"/>
      <c r="E40" s="44"/>
      <c r="F40" s="44"/>
      <c r="G40" s="43" t="s">
        <v>47</v>
      </c>
      <c r="H40" s="43"/>
      <c r="I40" s="9"/>
      <c r="J40" s="9"/>
      <c r="K40" s="49" t="s">
        <v>5</v>
      </c>
      <c r="L40" s="58"/>
      <c r="M40" s="43"/>
    </row>
    <row r="41" spans="1:13" ht="16.5" customHeight="1">
      <c r="B41" s="3"/>
      <c r="C41" s="38"/>
      <c r="D41" s="25"/>
      <c r="E41" s="25"/>
      <c r="F41" s="25"/>
      <c r="G41" s="25"/>
    </row>
    <row r="42" spans="1:13" ht="16.5" customHeight="1">
      <c r="B42" s="34" t="s">
        <v>9</v>
      </c>
      <c r="C42" s="24"/>
      <c r="D42" s="30" t="s">
        <v>45</v>
      </c>
      <c r="E42" s="30" t="s">
        <v>46</v>
      </c>
      <c r="F42" s="30"/>
      <c r="G42" s="30"/>
      <c r="H42" s="30" t="s">
        <v>45</v>
      </c>
      <c r="I42" s="5"/>
      <c r="J42" s="5"/>
      <c r="K42" s="30" t="s">
        <v>46</v>
      </c>
      <c r="L42" s="5"/>
      <c r="M42" s="24"/>
    </row>
    <row r="43" spans="1:13" ht="16.5" customHeight="1">
      <c r="B43" s="33" t="str">
        <f>IF(C43=0,"",VLOOKUP(C43,#REF!,7,FALSE))</f>
        <v/>
      </c>
      <c r="C43" s="8">
        <f>Formulaire!B17</f>
        <v>0</v>
      </c>
      <c r="D43" s="45">
        <f>IFERROR(SUMIFS(F$29:F$35,$C$29:$C$35,$C43)*$H43,"")</f>
        <v>0</v>
      </c>
      <c r="E43" s="149">
        <f>IFERROR(SUMIFS(G$29:G$35,$C$29:$C$35,$C43)*$J43,"")</f>
        <v>0</v>
      </c>
      <c r="F43" s="45" t="str">
        <f>IFERROR(SUMIFS($F$29:$G$35,$H$29:$I$32,$C43&amp;"_"&amp;F$41)*$H43,"")</f>
        <v/>
      </c>
      <c r="G43" s="45">
        <f>IFERROR(SUMIFS($F$29:$G$37,$H$29:$I$37,$C43&amp;"_"&amp;G$41)*$H43,"")*0.75</f>
        <v>0</v>
      </c>
      <c r="H43" s="45">
        <f>IF(C43=0,0,IF(Formulaire!D17=I43,Formulaire!C17,IF(Formulaire!F17=I43,IF(Formulaire!E17&gt;0,Formulaire!E17,Formulaire!C17*L43))))</f>
        <v>0</v>
      </c>
      <c r="I43" s="47" t="str">
        <f>IFERROR(VLOOKUP(C43,$C$29:$E$35,2,FALSE),"")</f>
        <v/>
      </c>
      <c r="J43" s="57">
        <f>IF(C43=0,0,IF(Formulaire!D17=K43,Formulaire!C17,IF(Formulaire!F17=K43,IF(Formulaire!E17&gt;0,Formulaire!E17,Formulaire!C17*L43))))</f>
        <v>0</v>
      </c>
      <c r="K43" s="1" t="str">
        <f>IFERROR(VLOOKUP(C43,$C$29:$E$35,3,FALSE),"")</f>
        <v/>
      </c>
      <c r="L43" s="68"/>
      <c r="M43" s="40"/>
    </row>
    <row r="44" spans="1:13" ht="16.5" customHeight="1">
      <c r="B44" s="38" t="str">
        <f>IF(C44=0,"",VLOOKUP(C44,#REF!,7,FALSE))</f>
        <v/>
      </c>
      <c r="C44" s="25">
        <f>Formulaire!B18</f>
        <v>0</v>
      </c>
      <c r="D44" s="46">
        <f>IFERROR(SUMIFS(F$29:F$35,$C$29:$C$35,$C44)*$H44,"")</f>
        <v>0</v>
      </c>
      <c r="E44" s="46">
        <f>IFERROR(SUMIFS(G$29:G$35,$C$29:$C$35,$C44)*$J44,"")</f>
        <v>0</v>
      </c>
      <c r="F44" s="46" t="str">
        <f>IFERROR(SUMIFS($F$29:$G$35,$H$29:$I$32,$C44&amp;"_"&amp;F$41)*$H44,"")</f>
        <v/>
      </c>
      <c r="G44" s="46">
        <f>IFERROR(SUMIFS($F$29:$G$37,$H$29:$I$37,$C44&amp;"_"&amp;G$41)*$H44,"")*0.75</f>
        <v>0</v>
      </c>
      <c r="H44" s="46">
        <f>IF(C44=0,0,IF(Formulaire!D18=I44,Formulaire!C18,IF(Formulaire!F18=I44,IF(Formulaire!E18&gt;0,Formulaire!E18,Formulaire!C18*L44))))</f>
        <v>0</v>
      </c>
      <c r="I44" s="47" t="str">
        <f>IFERROR(VLOOKUP(C44,$C$29:$E$35,2,FALSE),"")</f>
        <v/>
      </c>
      <c r="J44" s="47">
        <f>IF(C44=0,0,IF(Formulaire!D18=K44,Formulaire!C18,IF(Formulaire!F18=K44,IF(Formulaire!E18&gt;0,Formulaire!E18,Formulaire!C18*L44))))</f>
        <v>0</v>
      </c>
      <c r="K44" s="1" t="str">
        <f>IFERROR(VLOOKUP(C44,$C$29:$E$35,3,FALSE),"")</f>
        <v/>
      </c>
      <c r="L44" s="69"/>
    </row>
    <row r="45" spans="1:13" ht="16.5" customHeight="1">
      <c r="B45" s="38" t="str">
        <f>IF(C45=0,"",VLOOKUP(C45,#REF!,7,FALSE))</f>
        <v/>
      </c>
      <c r="C45" s="25">
        <f>Formulaire!B19</f>
        <v>0</v>
      </c>
      <c r="D45" s="46">
        <f>IFERROR(SUMIFS(F$29:F$35,$C$29:$C$35,$C45)*$H45,"")</f>
        <v>0</v>
      </c>
      <c r="E45" s="46">
        <f>IFERROR(SUMIFS(G$29:G$35,$C$29:$C$35,$C45)*$J45,"")</f>
        <v>0</v>
      </c>
      <c r="F45" s="46" t="str">
        <f>IFERROR(SUMIFS($F$29:$G$35,$H$29:$I$32,$C45&amp;"_"&amp;F$41)*$H45,"")</f>
        <v/>
      </c>
      <c r="G45" s="46">
        <f>IFERROR(SUMIFS($F$29:$G$37,$H$29:$I$37,$C45&amp;"_"&amp;G$41)*$H45,"")*0.75</f>
        <v>0</v>
      </c>
      <c r="H45" s="46">
        <f>IF(C45=0,0,IF(Formulaire!D19=I45,Formulaire!C19,IF(Formulaire!F19=I45,IF(Formulaire!E19&gt;0,Formulaire!E19,Formulaire!C19*L45))))</f>
        <v>0</v>
      </c>
      <c r="I45" s="47" t="str">
        <f>IFERROR(VLOOKUP(C45,$C$29:$E$35,2,FALSE),"")</f>
        <v/>
      </c>
      <c r="J45" s="47">
        <f>IF(C45=0,0,IF(Formulaire!D19=K45,Formulaire!C19,IF(Formulaire!F19=K45,IF(Formulaire!E19&gt;0,Formulaire!E19,Formulaire!C19*L45))))</f>
        <v>0</v>
      </c>
      <c r="K45" s="1" t="str">
        <f>IFERROR(VLOOKUP(C45,$C$29:$E$35,3,FALSE),"")</f>
        <v/>
      </c>
      <c r="L45" s="69"/>
    </row>
    <row r="46" spans="1:13" ht="16.5" customHeight="1">
      <c r="B46" s="38" t="str">
        <f>IF(C46=0,"",VLOOKUP(C46,#REF!,7,FALSE))</f>
        <v/>
      </c>
      <c r="C46" s="25">
        <f>Formulaire!B20</f>
        <v>0</v>
      </c>
      <c r="D46" s="46">
        <f>IFERROR(SUMIFS(F$29:F$35,$C$29:$C$35,$C46)*$H46,"")</f>
        <v>0</v>
      </c>
      <c r="E46" s="46">
        <f>IFERROR(SUMIFS(G$29:G$35,$C$29:$C$35,$C46)*$J46,"")</f>
        <v>0</v>
      </c>
      <c r="F46" s="46" t="str">
        <f>IFERROR(SUMIFS($F$29:$G$35,$H$29:$I$32,$C46&amp;"_"&amp;F$41)*$H46,"")</f>
        <v/>
      </c>
      <c r="G46" s="46">
        <f>IFERROR(SUMIFS($F$29:$G$37,$H$29:$I$37,$C46&amp;"_"&amp;G$41)*$H46,"")*0.75</f>
        <v>0</v>
      </c>
      <c r="H46" s="46">
        <f>IF(C46=0,0,IF(Formulaire!D20=I46,Formulaire!C20,IF(Formulaire!F20=I46,IF(Formulaire!E20&gt;0,Formulaire!E20,Formulaire!C20*L46))))</f>
        <v>0</v>
      </c>
      <c r="I46" s="47" t="str">
        <f>IFERROR(VLOOKUP(C46,$C$29:$E$35,2,FALSE),"")</f>
        <v/>
      </c>
      <c r="J46" s="47">
        <f>IF(C46=0,0,IF(Formulaire!D20=K46,Formulaire!C20,IF(Formulaire!F20=K46,IF(Formulaire!E20&gt;0,Formulaire!E20,Formulaire!C20*L46))))</f>
        <v>0</v>
      </c>
      <c r="K46" s="1" t="str">
        <f>IFERROR(VLOOKUP(C46,$C$29:$E$35,3,FALSE),"")</f>
        <v/>
      </c>
      <c r="L46" s="69"/>
    </row>
    <row r="47" spans="1:13" ht="16.5" customHeight="1">
      <c r="B47" s="38" t="str">
        <f>IF(C47=0,"",VLOOKUP(C47,#REF!,7,FALSE))</f>
        <v/>
      </c>
      <c r="C47" s="25">
        <f>Formulaire!B21</f>
        <v>0</v>
      </c>
      <c r="D47" s="46">
        <f>IFERROR(SUMIFS(F$29:F$35,$C$29:$C$35,$C47)*$H47,"")</f>
        <v>0</v>
      </c>
      <c r="E47" s="46">
        <f>IFERROR(SUMIFS(G$29:G$35,$C$29:$C$35,$C47)*$J47,"")</f>
        <v>0</v>
      </c>
      <c r="F47" s="46" t="str">
        <f>IFERROR(SUMIFS($F$29:$G$35,$H$29:$I$32,$C47&amp;"_"&amp;F$41)*$H47,"")</f>
        <v/>
      </c>
      <c r="G47" s="46">
        <f>IFERROR(SUMIFS($F$29:$G$37,$H$29:$I$37,$C47&amp;"_"&amp;G$41)*$H47,"")*0.75</f>
        <v>0</v>
      </c>
      <c r="H47" s="46">
        <f>IF(C47=0,0,IF(Formulaire!D21=I47,Formulaire!C21,IF(Formulaire!F21=I47,IF(Formulaire!E21&gt;0,Formulaire!E21,Formulaire!C21*L47))))</f>
        <v>0</v>
      </c>
      <c r="I47" s="47" t="str">
        <f>IFERROR(VLOOKUP(C47,$C$29:$E$35,2,FALSE),"")</f>
        <v/>
      </c>
      <c r="J47" s="47">
        <f>IF(C47=0,0,IF(Formulaire!D21=K47,Formulaire!C21,IF(Formulaire!F21=K47,IF(Formulaire!E21&gt;0,Formulaire!E21,Formulaire!C21*L47))))</f>
        <v>0</v>
      </c>
      <c r="K47" s="1" t="str">
        <f>IFERROR(VLOOKUP(C47,$C$29:$E$35,3,FALSE),"")</f>
        <v/>
      </c>
      <c r="L47" s="69"/>
    </row>
    <row r="48" spans="1:13" ht="16.5" customHeight="1">
      <c r="B48" s="64"/>
      <c r="C48" s="66" t="s">
        <v>1</v>
      </c>
      <c r="D48" s="67">
        <f>SUM(D43:D47)</f>
        <v>0</v>
      </c>
      <c r="E48" s="67">
        <f>SUM(E43:E47)</f>
        <v>0</v>
      </c>
      <c r="F48" s="67">
        <f>SUM(F43:F47)</f>
        <v>0</v>
      </c>
      <c r="G48" s="67">
        <f>SUM(G43:G47)</f>
        <v>0</v>
      </c>
      <c r="H48" s="67"/>
      <c r="I48" s="67"/>
      <c r="J48" s="16"/>
      <c r="K48" s="16"/>
      <c r="L48" s="16"/>
      <c r="M48" s="16"/>
    </row>
    <row r="49" ht="16.5" customHeight="1"/>
    <row r="50" ht="16.5" customHeight="1"/>
    <row r="51" ht="16.5" customHeight="1"/>
  </sheetData>
  <mergeCells count="2">
    <mergeCell ref="N26:P26"/>
    <mergeCell ref="L38:M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données</vt:lpstr>
    </vt:vector>
  </TitlesOfParts>
  <Company>CITEC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LILLAZ</dc:creator>
  <cp:lastModifiedBy>Sandoz Michael</cp:lastModifiedBy>
  <cp:lastPrinted>2019-12-09T09:45:25Z</cp:lastPrinted>
  <dcterms:created xsi:type="dcterms:W3CDTF">2016-07-08T11:54:35Z</dcterms:created>
  <dcterms:modified xsi:type="dcterms:W3CDTF">2019-12-12T06:37:55Z</dcterms:modified>
</cp:coreProperties>
</file>